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0" windowWidth="20490" windowHeight="706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PROJEKATA'!$A$2:$I$9</definedName>
    <definedName name="_xlnm.Print_Area" localSheetId="0">'Opći dio'!$A$3:$E$32</definedName>
    <definedName name="_xlnm.Print_Area" localSheetId="1">'Plan prihoda za unos u SAP'!$A$2:$I$15</definedName>
    <definedName name="_xlnm.Print_Area" localSheetId="2">'Plan rashoda za unos u SAP'!$A$2:$K$69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I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I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I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I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I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I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I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I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I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I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I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I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I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I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I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I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I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I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I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I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I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I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I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I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I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I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I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I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I68" i="14"/>
  <c r="F68" i="14"/>
  <c r="V67" i="14"/>
  <c r="U67" i="14"/>
  <c r="T67" i="14"/>
  <c r="S67" i="14"/>
  <c r="R67" i="14"/>
  <c r="Q67" i="14"/>
  <c r="P67" i="14"/>
  <c r="O67" i="14"/>
  <c r="N67" i="14"/>
  <c r="M67" i="14"/>
  <c r="I67" i="14"/>
  <c r="F67" i="14"/>
  <c r="V66" i="14"/>
  <c r="U66" i="14"/>
  <c r="T66" i="14"/>
  <c r="S66" i="14"/>
  <c r="R66" i="14"/>
  <c r="Q66" i="14"/>
  <c r="P66" i="14"/>
  <c r="O66" i="14"/>
  <c r="N66" i="14"/>
  <c r="M66" i="14"/>
  <c r="I66" i="14"/>
  <c r="F66" i="14"/>
  <c r="V65" i="14"/>
  <c r="U65" i="14"/>
  <c r="T65" i="14"/>
  <c r="S65" i="14"/>
  <c r="R65" i="14"/>
  <c r="Q65" i="14"/>
  <c r="P65" i="14"/>
  <c r="O65" i="14"/>
  <c r="N65" i="14"/>
  <c r="M65" i="14"/>
  <c r="I65" i="14"/>
  <c r="F65" i="14"/>
  <c r="V64" i="14"/>
  <c r="U64" i="14"/>
  <c r="T64" i="14"/>
  <c r="S64" i="14"/>
  <c r="R64" i="14"/>
  <c r="Q64" i="14"/>
  <c r="P64" i="14"/>
  <c r="O64" i="14"/>
  <c r="N64" i="14"/>
  <c r="M64" i="14"/>
  <c r="I64" i="14"/>
  <c r="F64" i="14"/>
  <c r="V62" i="14"/>
  <c r="U62" i="14"/>
  <c r="T62" i="14"/>
  <c r="S62" i="14"/>
  <c r="R62" i="14"/>
  <c r="Q62" i="14"/>
  <c r="P62" i="14"/>
  <c r="O62" i="14"/>
  <c r="N62" i="14"/>
  <c r="M62" i="14"/>
  <c r="I62" i="14"/>
  <c r="F62" i="14"/>
  <c r="V61" i="14"/>
  <c r="U61" i="14"/>
  <c r="T61" i="14"/>
  <c r="S61" i="14"/>
  <c r="R61" i="14"/>
  <c r="Q61" i="14"/>
  <c r="P61" i="14"/>
  <c r="O61" i="14"/>
  <c r="N61" i="14"/>
  <c r="M61" i="14"/>
  <c r="I61" i="14"/>
  <c r="F61" i="14"/>
  <c r="V60" i="14"/>
  <c r="U60" i="14"/>
  <c r="T60" i="14"/>
  <c r="S60" i="14"/>
  <c r="R60" i="14"/>
  <c r="Q60" i="14"/>
  <c r="P60" i="14"/>
  <c r="O60" i="14"/>
  <c r="N60" i="14"/>
  <c r="M60" i="14"/>
  <c r="I60" i="14"/>
  <c r="F60" i="14"/>
  <c r="V57" i="14"/>
  <c r="U57" i="14"/>
  <c r="T57" i="14"/>
  <c r="S57" i="14"/>
  <c r="R57" i="14"/>
  <c r="Q57" i="14"/>
  <c r="P57" i="14"/>
  <c r="O57" i="14"/>
  <c r="N57" i="14"/>
  <c r="M57" i="14"/>
  <c r="I57" i="14"/>
  <c r="F57" i="14"/>
  <c r="V56" i="14"/>
  <c r="U56" i="14"/>
  <c r="T56" i="14"/>
  <c r="S56" i="14"/>
  <c r="R56" i="14"/>
  <c r="Q56" i="14"/>
  <c r="P56" i="14"/>
  <c r="O56" i="14"/>
  <c r="N56" i="14"/>
  <c r="M56" i="14"/>
  <c r="I56" i="14"/>
  <c r="F56" i="14"/>
  <c r="V55" i="14"/>
  <c r="U55" i="14"/>
  <c r="T55" i="14"/>
  <c r="S55" i="14"/>
  <c r="R55" i="14"/>
  <c r="Q55" i="14"/>
  <c r="P55" i="14"/>
  <c r="O55" i="14"/>
  <c r="N55" i="14"/>
  <c r="M55" i="14"/>
  <c r="I55" i="14"/>
  <c r="F55" i="14"/>
  <c r="V54" i="14"/>
  <c r="U54" i="14"/>
  <c r="T54" i="14"/>
  <c r="S54" i="14"/>
  <c r="R54" i="14"/>
  <c r="Q54" i="14"/>
  <c r="P54" i="14"/>
  <c r="O54" i="14"/>
  <c r="N54" i="14"/>
  <c r="M54" i="14"/>
  <c r="I54" i="14"/>
  <c r="F54" i="14"/>
  <c r="V52" i="14"/>
  <c r="U52" i="14"/>
  <c r="T52" i="14"/>
  <c r="S52" i="14"/>
  <c r="R52" i="14"/>
  <c r="Q52" i="14"/>
  <c r="P52" i="14"/>
  <c r="O52" i="14"/>
  <c r="N52" i="14"/>
  <c r="M52" i="14"/>
  <c r="I52" i="14"/>
  <c r="F52" i="14"/>
  <c r="V50" i="14"/>
  <c r="U50" i="14"/>
  <c r="T50" i="14"/>
  <c r="S50" i="14"/>
  <c r="R50" i="14"/>
  <c r="Q50" i="14"/>
  <c r="P50" i="14"/>
  <c r="O50" i="14"/>
  <c r="N50" i="14"/>
  <c r="M50" i="14"/>
  <c r="I50" i="14"/>
  <c r="F50" i="14"/>
  <c r="V48" i="14"/>
  <c r="U48" i="14"/>
  <c r="T48" i="14"/>
  <c r="S48" i="14"/>
  <c r="R48" i="14"/>
  <c r="Q48" i="14"/>
  <c r="P48" i="14"/>
  <c r="O48" i="14"/>
  <c r="N48" i="14"/>
  <c r="M48" i="14"/>
  <c r="I48" i="14"/>
  <c r="F48" i="14"/>
  <c r="V47" i="14"/>
  <c r="U47" i="14"/>
  <c r="T47" i="14"/>
  <c r="S47" i="14"/>
  <c r="R47" i="14"/>
  <c r="Q47" i="14"/>
  <c r="P47" i="14"/>
  <c r="O47" i="14"/>
  <c r="N47" i="14"/>
  <c r="M47" i="14"/>
  <c r="I47" i="14"/>
  <c r="F47" i="14"/>
  <c r="V46" i="14"/>
  <c r="U46" i="14"/>
  <c r="T46" i="14"/>
  <c r="S46" i="14"/>
  <c r="R46" i="14"/>
  <c r="Q46" i="14"/>
  <c r="P46" i="14"/>
  <c r="O46" i="14"/>
  <c r="N46" i="14"/>
  <c r="M46" i="14"/>
  <c r="I46" i="14"/>
  <c r="F46" i="14"/>
  <c r="V45" i="14"/>
  <c r="U45" i="14"/>
  <c r="T45" i="14"/>
  <c r="S45" i="14"/>
  <c r="R45" i="14"/>
  <c r="Q45" i="14"/>
  <c r="P45" i="14"/>
  <c r="O45" i="14"/>
  <c r="N45" i="14"/>
  <c r="M45" i="14"/>
  <c r="I45" i="14"/>
  <c r="F45" i="14"/>
  <c r="V44" i="14"/>
  <c r="U44" i="14"/>
  <c r="T44" i="14"/>
  <c r="S44" i="14"/>
  <c r="R44" i="14"/>
  <c r="Q44" i="14"/>
  <c r="P44" i="14"/>
  <c r="O44" i="14"/>
  <c r="N44" i="14"/>
  <c r="M44" i="14"/>
  <c r="I44" i="14"/>
  <c r="F44" i="14"/>
  <c r="V43" i="14"/>
  <c r="U43" i="14"/>
  <c r="T43" i="14"/>
  <c r="S43" i="14"/>
  <c r="R43" i="14"/>
  <c r="Q43" i="14"/>
  <c r="P43" i="14"/>
  <c r="O43" i="14"/>
  <c r="N43" i="14"/>
  <c r="M43" i="14"/>
  <c r="I43" i="14"/>
  <c r="F43" i="14"/>
  <c r="V41" i="14"/>
  <c r="U41" i="14"/>
  <c r="T41" i="14"/>
  <c r="S41" i="14"/>
  <c r="R41" i="14"/>
  <c r="Q41" i="14"/>
  <c r="P41" i="14"/>
  <c r="O41" i="14"/>
  <c r="N41" i="14"/>
  <c r="M41" i="14"/>
  <c r="I41" i="14"/>
  <c r="F41" i="14"/>
  <c r="V40" i="14"/>
  <c r="U40" i="14"/>
  <c r="T40" i="14"/>
  <c r="S40" i="14"/>
  <c r="R40" i="14"/>
  <c r="Q40" i="14"/>
  <c r="P40" i="14"/>
  <c r="O40" i="14"/>
  <c r="N40" i="14"/>
  <c r="M40" i="14"/>
  <c r="I40" i="14"/>
  <c r="F40" i="14"/>
  <c r="V37" i="14"/>
  <c r="U37" i="14"/>
  <c r="T37" i="14"/>
  <c r="S37" i="14"/>
  <c r="R37" i="14"/>
  <c r="Q37" i="14"/>
  <c r="P37" i="14"/>
  <c r="O37" i="14"/>
  <c r="N37" i="14"/>
  <c r="M37" i="14"/>
  <c r="I37" i="14"/>
  <c r="F37" i="14"/>
  <c r="V36" i="14"/>
  <c r="U36" i="14"/>
  <c r="T36" i="14"/>
  <c r="S36" i="14"/>
  <c r="R36" i="14"/>
  <c r="Q36" i="14"/>
  <c r="P36" i="14"/>
  <c r="O36" i="14"/>
  <c r="N36" i="14"/>
  <c r="M36" i="14"/>
  <c r="I36" i="14"/>
  <c r="F36" i="14"/>
  <c r="V35" i="14"/>
  <c r="U35" i="14"/>
  <c r="T35" i="14"/>
  <c r="S35" i="14"/>
  <c r="R35" i="14"/>
  <c r="Q35" i="14"/>
  <c r="P35" i="14"/>
  <c r="O35" i="14"/>
  <c r="N35" i="14"/>
  <c r="M35" i="14"/>
  <c r="I35" i="14"/>
  <c r="F35" i="14"/>
  <c r="V34" i="14"/>
  <c r="U34" i="14"/>
  <c r="T34" i="14"/>
  <c r="S34" i="14"/>
  <c r="R34" i="14"/>
  <c r="Q34" i="14"/>
  <c r="P34" i="14"/>
  <c r="O34" i="14"/>
  <c r="N34" i="14"/>
  <c r="M34" i="14"/>
  <c r="I34" i="14"/>
  <c r="F34" i="14"/>
  <c r="V32" i="14"/>
  <c r="U32" i="14"/>
  <c r="T32" i="14"/>
  <c r="S32" i="14"/>
  <c r="R32" i="14"/>
  <c r="Q32" i="14"/>
  <c r="P32" i="14"/>
  <c r="O32" i="14"/>
  <c r="N32" i="14"/>
  <c r="M32" i="14"/>
  <c r="I32" i="14"/>
  <c r="F32" i="14"/>
  <c r="V31" i="14"/>
  <c r="U31" i="14"/>
  <c r="T31" i="14"/>
  <c r="S31" i="14"/>
  <c r="R31" i="14"/>
  <c r="Q31" i="14"/>
  <c r="P31" i="14"/>
  <c r="O31" i="14"/>
  <c r="N31" i="14"/>
  <c r="M31" i="14"/>
  <c r="I31" i="14"/>
  <c r="F31" i="14"/>
  <c r="V29" i="14"/>
  <c r="U29" i="14"/>
  <c r="T29" i="14"/>
  <c r="S29" i="14"/>
  <c r="R29" i="14"/>
  <c r="Q29" i="14"/>
  <c r="P29" i="14"/>
  <c r="O29" i="14"/>
  <c r="N29" i="14"/>
  <c r="M29" i="14"/>
  <c r="I29" i="14"/>
  <c r="F29" i="14"/>
  <c r="V28" i="14"/>
  <c r="U28" i="14"/>
  <c r="T28" i="14"/>
  <c r="S28" i="14"/>
  <c r="R28" i="14"/>
  <c r="Q28" i="14"/>
  <c r="P28" i="14"/>
  <c r="O28" i="14"/>
  <c r="N28" i="14"/>
  <c r="M28" i="14"/>
  <c r="I28" i="14"/>
  <c r="F28" i="14"/>
  <c r="V27" i="14"/>
  <c r="U27" i="14"/>
  <c r="T27" i="14"/>
  <c r="S27" i="14"/>
  <c r="R27" i="14"/>
  <c r="Q27" i="14"/>
  <c r="P27" i="14"/>
  <c r="O27" i="14"/>
  <c r="N27" i="14"/>
  <c r="M27" i="14"/>
  <c r="I27" i="14"/>
  <c r="F27" i="14"/>
  <c r="V26" i="14"/>
  <c r="U26" i="14"/>
  <c r="T26" i="14"/>
  <c r="S26" i="14"/>
  <c r="R26" i="14"/>
  <c r="Q26" i="14"/>
  <c r="P26" i="14"/>
  <c r="O26" i="14"/>
  <c r="N26" i="14"/>
  <c r="M26" i="14"/>
  <c r="I26" i="14"/>
  <c r="F26" i="14"/>
  <c r="V25" i="14"/>
  <c r="U25" i="14"/>
  <c r="T25" i="14"/>
  <c r="S25" i="14"/>
  <c r="R25" i="14"/>
  <c r="Q25" i="14"/>
  <c r="P25" i="14"/>
  <c r="O25" i="14"/>
  <c r="N25" i="14"/>
  <c r="M25" i="14"/>
  <c r="I25" i="14"/>
  <c r="F25" i="14"/>
  <c r="V24" i="14"/>
  <c r="U24" i="14"/>
  <c r="T24" i="14"/>
  <c r="S24" i="14"/>
  <c r="R24" i="14"/>
  <c r="Q24" i="14"/>
  <c r="P24" i="14"/>
  <c r="O24" i="14"/>
  <c r="N24" i="14"/>
  <c r="M24" i="14"/>
  <c r="I24" i="14"/>
  <c r="F24" i="14"/>
  <c r="V22" i="14"/>
  <c r="U22" i="14"/>
  <c r="T22" i="14"/>
  <c r="S22" i="14"/>
  <c r="R22" i="14"/>
  <c r="Q22" i="14"/>
  <c r="P22" i="14"/>
  <c r="O22" i="14"/>
  <c r="N22" i="14"/>
  <c r="M22" i="14"/>
  <c r="I22" i="14"/>
  <c r="F22" i="14"/>
  <c r="V21" i="14"/>
  <c r="U21" i="14"/>
  <c r="T21" i="14"/>
  <c r="S21" i="14"/>
  <c r="R21" i="14"/>
  <c r="Q21" i="14"/>
  <c r="P21" i="14"/>
  <c r="O21" i="14"/>
  <c r="N21" i="14"/>
  <c r="M21" i="14"/>
  <c r="I21" i="14"/>
  <c r="F21" i="14"/>
  <c r="V20" i="14"/>
  <c r="U20" i="14"/>
  <c r="T20" i="14"/>
  <c r="S20" i="14"/>
  <c r="R20" i="14"/>
  <c r="Q20" i="14"/>
  <c r="P20" i="14"/>
  <c r="O20" i="14"/>
  <c r="N20" i="14"/>
  <c r="M20" i="14"/>
  <c r="I20" i="14"/>
  <c r="F20" i="14"/>
  <c r="V18" i="14"/>
  <c r="U18" i="14"/>
  <c r="T18" i="14"/>
  <c r="S18" i="14"/>
  <c r="R18" i="14"/>
  <c r="Q18" i="14"/>
  <c r="P18" i="14"/>
  <c r="O18" i="14"/>
  <c r="N18" i="14"/>
  <c r="M18" i="14"/>
  <c r="I18" i="14"/>
  <c r="F18" i="14"/>
  <c r="V17" i="14"/>
  <c r="U17" i="14"/>
  <c r="T17" i="14"/>
  <c r="S17" i="14"/>
  <c r="R17" i="14"/>
  <c r="Q17" i="14"/>
  <c r="P17" i="14"/>
  <c r="O17" i="14"/>
  <c r="N17" i="14"/>
  <c r="M17" i="14"/>
  <c r="I17" i="14"/>
  <c r="F17" i="14"/>
  <c r="V16" i="14"/>
  <c r="U16" i="14"/>
  <c r="T16" i="14"/>
  <c r="S16" i="14"/>
  <c r="R16" i="14"/>
  <c r="Q16" i="14"/>
  <c r="P16" i="14"/>
  <c r="O16" i="14"/>
  <c r="N16" i="14"/>
  <c r="M16" i="14"/>
  <c r="I16" i="14"/>
  <c r="F16" i="14"/>
  <c r="V14" i="14"/>
  <c r="U14" i="14"/>
  <c r="T14" i="14"/>
  <c r="S14" i="14"/>
  <c r="R14" i="14"/>
  <c r="Q14" i="14"/>
  <c r="P14" i="14"/>
  <c r="O14" i="14"/>
  <c r="N14" i="14"/>
  <c r="M14" i="14"/>
  <c r="I14" i="14"/>
  <c r="F14" i="14"/>
  <c r="V13" i="14"/>
  <c r="U13" i="14"/>
  <c r="T13" i="14"/>
  <c r="S13" i="14"/>
  <c r="R13" i="14"/>
  <c r="Q13" i="14"/>
  <c r="P13" i="14"/>
  <c r="O13" i="14"/>
  <c r="N13" i="14"/>
  <c r="M13" i="14"/>
  <c r="I13" i="14"/>
  <c r="F13" i="14"/>
  <c r="V12" i="14"/>
  <c r="U12" i="14"/>
  <c r="T12" i="14"/>
  <c r="S12" i="14"/>
  <c r="R12" i="14"/>
  <c r="Q12" i="14"/>
  <c r="P12" i="14"/>
  <c r="O12" i="14"/>
  <c r="N12" i="14"/>
  <c r="M12" i="14"/>
  <c r="I12" i="14"/>
  <c r="F12" i="14"/>
  <c r="V11" i="14"/>
  <c r="U11" i="14"/>
  <c r="T11" i="14"/>
  <c r="S11" i="14"/>
  <c r="R11" i="14"/>
  <c r="Q11" i="14"/>
  <c r="P11" i="14"/>
  <c r="O11" i="14"/>
  <c r="N11" i="14"/>
  <c r="M11" i="14"/>
  <c r="I11" i="14"/>
  <c r="F11" i="14"/>
  <c r="V10" i="14"/>
  <c r="U10" i="14"/>
  <c r="T10" i="14"/>
  <c r="S10" i="14"/>
  <c r="R10" i="14"/>
  <c r="Q10" i="14"/>
  <c r="P10" i="14"/>
  <c r="O10" i="14"/>
  <c r="N10" i="14"/>
  <c r="M10" i="14"/>
  <c r="I10" i="14"/>
  <c r="F10" i="14"/>
  <c r="V8" i="14"/>
  <c r="U8" i="14"/>
  <c r="T8" i="14"/>
  <c r="S8" i="14"/>
  <c r="R8" i="14"/>
  <c r="Q8" i="14"/>
  <c r="P8" i="14"/>
  <c r="O8" i="14"/>
  <c r="N8" i="14"/>
  <c r="M8" i="14"/>
  <c r="I8" i="14"/>
  <c r="F8" i="14"/>
  <c r="V7" i="14"/>
  <c r="U7" i="14"/>
  <c r="T7" i="14"/>
  <c r="S7" i="14"/>
  <c r="R7" i="14"/>
  <c r="Q7" i="14"/>
  <c r="P7" i="14"/>
  <c r="O7" i="14"/>
  <c r="N7" i="14"/>
  <c r="M7" i="14"/>
  <c r="I7" i="14"/>
  <c r="F7" i="14"/>
  <c r="V6" i="14"/>
  <c r="U6" i="14"/>
  <c r="T6" i="14"/>
  <c r="S6" i="14"/>
  <c r="R6" i="14"/>
  <c r="Q6" i="14"/>
  <c r="P6" i="14"/>
  <c r="O6" i="14"/>
  <c r="N6" i="14"/>
  <c r="M6" i="14"/>
  <c r="I6" i="14"/>
  <c r="F6" i="14"/>
  <c r="U106" i="14" l="1"/>
  <c r="I92" i="14"/>
  <c r="N92" i="14"/>
  <c r="T92" i="14"/>
  <c r="F100" i="14"/>
  <c r="H100" i="14"/>
  <c r="I100" i="14"/>
  <c r="N100" i="14"/>
  <c r="I106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H120" i="13"/>
  <c r="F120" i="13"/>
  <c r="W38" i="13"/>
  <c r="U38" i="13"/>
  <c r="S38" i="13"/>
  <c r="I38" i="13"/>
  <c r="E38" i="13"/>
  <c r="V79" i="13"/>
  <c r="T79" i="13"/>
  <c r="H79" i="13"/>
  <c r="F79" i="13"/>
  <c r="E78" i="13"/>
  <c r="W120" i="13"/>
  <c r="U120" i="13"/>
  <c r="S120" i="13"/>
  <c r="I120" i="13"/>
  <c r="E120" i="13"/>
  <c r="V38" i="13"/>
  <c r="T38" i="13"/>
  <c r="F38" i="13"/>
  <c r="U79" i="13"/>
  <c r="I79" i="13"/>
  <c r="E79" i="13"/>
  <c r="H38" i="13"/>
  <c r="W79" i="13"/>
  <c r="S79" i="13"/>
  <c r="Q3" i="14"/>
  <c r="Q9" i="13" s="1"/>
  <c r="P3" i="14"/>
  <c r="P9" i="13" s="1"/>
  <c r="W122" i="13"/>
  <c r="S122" i="13"/>
  <c r="F122" i="13"/>
  <c r="W81" i="13"/>
  <c r="S81" i="13"/>
  <c r="F81" i="13"/>
  <c r="V122" i="13"/>
  <c r="I122" i="13"/>
  <c r="V81" i="13"/>
  <c r="I81" i="13"/>
  <c r="U122" i="13"/>
  <c r="H122" i="13"/>
  <c r="U81" i="13"/>
  <c r="H81" i="13"/>
  <c r="T122" i="13"/>
  <c r="T81" i="13"/>
  <c r="T121" i="13"/>
  <c r="I121" i="13"/>
  <c r="T119" i="13"/>
  <c r="I119" i="13"/>
  <c r="T118" i="13"/>
  <c r="I118" i="13"/>
  <c r="T93" i="13"/>
  <c r="I93" i="13"/>
  <c r="T80" i="13"/>
  <c r="I80" i="13"/>
  <c r="T78" i="13"/>
  <c r="I78" i="13"/>
  <c r="T77" i="13"/>
  <c r="I77" i="13"/>
  <c r="W52" i="13"/>
  <c r="U52" i="13"/>
  <c r="S52" i="13"/>
  <c r="H52" i="13"/>
  <c r="F52" i="13"/>
  <c r="W39" i="13"/>
  <c r="U39" i="13"/>
  <c r="S39" i="13"/>
  <c r="H39" i="13"/>
  <c r="F39" i="13"/>
  <c r="W37" i="13"/>
  <c r="U37" i="13"/>
  <c r="W121" i="13"/>
  <c r="U121" i="13"/>
  <c r="S121" i="13"/>
  <c r="H121" i="13"/>
  <c r="F121" i="13"/>
  <c r="W119" i="13"/>
  <c r="U119" i="13"/>
  <c r="S119" i="13"/>
  <c r="H119" i="13"/>
  <c r="F119" i="13"/>
  <c r="W118" i="13"/>
  <c r="U118" i="13"/>
  <c r="S118" i="13"/>
  <c r="H118" i="13"/>
  <c r="F118" i="13"/>
  <c r="W93" i="13"/>
  <c r="U93" i="13"/>
  <c r="S93" i="13"/>
  <c r="H93" i="13"/>
  <c r="F93" i="13"/>
  <c r="W80" i="13"/>
  <c r="U80" i="13"/>
  <c r="S80" i="13"/>
  <c r="H80" i="13"/>
  <c r="F80" i="13"/>
  <c r="W78" i="13"/>
  <c r="U78" i="13"/>
  <c r="S78" i="13"/>
  <c r="H78" i="13"/>
  <c r="F78" i="13"/>
  <c r="W77" i="13"/>
  <c r="U77" i="13"/>
  <c r="S77" i="13"/>
  <c r="H77" i="13"/>
  <c r="F77" i="13"/>
  <c r="T52" i="13"/>
  <c r="I52" i="13"/>
  <c r="T39" i="13"/>
  <c r="I39" i="13"/>
  <c r="S37" i="13"/>
  <c r="H37" i="13"/>
  <c r="F37" i="13"/>
  <c r="W36" i="13"/>
  <c r="U36" i="13"/>
  <c r="S36" i="13"/>
  <c r="H36" i="13"/>
  <c r="F36" i="13"/>
  <c r="W11" i="13"/>
  <c r="U11" i="13"/>
  <c r="S11" i="13"/>
  <c r="H11" i="13"/>
  <c r="F11" i="13"/>
  <c r="T37" i="13"/>
  <c r="I37" i="13"/>
  <c r="T36" i="13"/>
  <c r="I36" i="13"/>
  <c r="T11" i="13"/>
  <c r="I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7" i="14" l="1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J100" i="14" l="1"/>
  <c r="J92" i="14"/>
  <c r="J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120" i="13" l="1"/>
  <c r="N79" i="13"/>
  <c r="N52" i="13"/>
  <c r="N39" i="13"/>
  <c r="N121" i="13"/>
  <c r="N119" i="13"/>
  <c r="N118" i="13"/>
  <c r="N93" i="13"/>
  <c r="N80" i="13"/>
  <c r="N78" i="13"/>
  <c r="N77" i="13"/>
  <c r="N37" i="13"/>
  <c r="N36" i="13"/>
  <c r="N11" i="13"/>
  <c r="N38" i="13"/>
  <c r="N122" i="13"/>
  <c r="N81" i="13"/>
  <c r="K38" i="13"/>
  <c r="K120" i="13"/>
  <c r="K119" i="13"/>
  <c r="K93" i="13"/>
  <c r="K78" i="13"/>
  <c r="K52" i="13"/>
  <c r="K37" i="13"/>
  <c r="K11" i="13"/>
  <c r="K79" i="13"/>
  <c r="K122" i="13"/>
  <c r="K81" i="13"/>
  <c r="K121" i="13"/>
  <c r="K118" i="13"/>
  <c r="K80" i="13"/>
  <c r="K77" i="13"/>
  <c r="K39" i="13"/>
  <c r="K36" i="13"/>
  <c r="G38" i="13"/>
  <c r="G79" i="13"/>
  <c r="G81" i="13"/>
  <c r="G121" i="13"/>
  <c r="G119" i="13"/>
  <c r="G118" i="13"/>
  <c r="G93" i="13"/>
  <c r="G80" i="13"/>
  <c r="G78" i="13"/>
  <c r="G77" i="13"/>
  <c r="G52" i="13"/>
  <c r="G39" i="13"/>
  <c r="G37" i="13"/>
  <c r="G36" i="13"/>
  <c r="G11" i="13"/>
  <c r="G120" i="13"/>
  <c r="G122" i="13"/>
  <c r="R120" i="13"/>
  <c r="R122" i="13"/>
  <c r="R117" i="13"/>
  <c r="R112" i="13"/>
  <c r="R107" i="13"/>
  <c r="R103" i="13"/>
  <c r="R99" i="13"/>
  <c r="R95" i="13"/>
  <c r="R80" i="13"/>
  <c r="R74" i="13"/>
  <c r="R70" i="13"/>
  <c r="R65" i="13"/>
  <c r="R61" i="13"/>
  <c r="R57" i="13"/>
  <c r="R53" i="13"/>
  <c r="R37" i="13"/>
  <c r="R32" i="13"/>
  <c r="R28" i="13"/>
  <c r="R23" i="13"/>
  <c r="R19" i="13"/>
  <c r="R15" i="13"/>
  <c r="R11" i="13"/>
  <c r="R38" i="13"/>
  <c r="R121" i="13"/>
  <c r="R111" i="13"/>
  <c r="R102" i="13"/>
  <c r="R94" i="13"/>
  <c r="R73" i="13"/>
  <c r="R64" i="13"/>
  <c r="R56" i="13"/>
  <c r="R36" i="13"/>
  <c r="R26" i="13"/>
  <c r="R18" i="13"/>
  <c r="R113" i="13"/>
  <c r="R104" i="13"/>
  <c r="R96" i="13"/>
  <c r="R76" i="13"/>
  <c r="R66" i="13"/>
  <c r="R58" i="13"/>
  <c r="R39" i="13"/>
  <c r="R29" i="13"/>
  <c r="R20" i="13"/>
  <c r="R12" i="13"/>
  <c r="R79" i="13"/>
  <c r="R119" i="13"/>
  <c r="R114" i="13"/>
  <c r="R110" i="13"/>
  <c r="R105" i="13"/>
  <c r="R101" i="13"/>
  <c r="R97" i="13"/>
  <c r="R93" i="13"/>
  <c r="R77" i="13"/>
  <c r="R72" i="13"/>
  <c r="R67" i="13"/>
  <c r="R63" i="13"/>
  <c r="R59" i="13"/>
  <c r="R55" i="13"/>
  <c r="R40" i="13"/>
  <c r="R35" i="13"/>
  <c r="R30" i="13"/>
  <c r="R25" i="13"/>
  <c r="R21" i="13"/>
  <c r="R17" i="13"/>
  <c r="R13" i="13"/>
  <c r="R115" i="13"/>
  <c r="R106" i="13"/>
  <c r="R98" i="13"/>
  <c r="R78" i="13"/>
  <c r="R69" i="13"/>
  <c r="R60" i="13"/>
  <c r="R52" i="13"/>
  <c r="R31" i="13"/>
  <c r="R22" i="13"/>
  <c r="R14" i="13"/>
  <c r="R118" i="13"/>
  <c r="R108" i="13"/>
  <c r="R100" i="13"/>
  <c r="R81" i="13"/>
  <c r="R71" i="13"/>
  <c r="R62" i="13"/>
  <c r="R54" i="13"/>
  <c r="R33" i="13"/>
  <c r="R24" i="13"/>
  <c r="R16" i="13"/>
  <c r="Q79" i="13"/>
  <c r="Q81" i="13"/>
  <c r="Q119" i="13"/>
  <c r="Q93" i="13"/>
  <c r="Q78" i="13"/>
  <c r="Q52" i="13"/>
  <c r="Q37" i="13"/>
  <c r="Q11" i="13"/>
  <c r="Q117" i="13"/>
  <c r="Q112" i="13"/>
  <c r="Q107" i="13"/>
  <c r="Q103" i="13"/>
  <c r="Q99" i="13"/>
  <c r="Q95" i="13"/>
  <c r="Q73" i="13"/>
  <c r="Q69" i="13"/>
  <c r="Q64" i="13"/>
  <c r="Q60" i="13"/>
  <c r="Q56" i="13"/>
  <c r="Q35" i="13"/>
  <c r="Q30" i="13"/>
  <c r="Q25" i="13"/>
  <c r="Q21" i="13"/>
  <c r="Q17" i="13"/>
  <c r="Q13" i="13"/>
  <c r="Q108" i="13"/>
  <c r="Q100" i="13"/>
  <c r="Q72" i="13"/>
  <c r="Q63" i="13"/>
  <c r="Q55" i="13"/>
  <c r="Q31" i="13"/>
  <c r="Q22" i="13"/>
  <c r="Q14" i="13"/>
  <c r="Q115" i="13"/>
  <c r="Q106" i="13"/>
  <c r="Q98" i="13"/>
  <c r="Q74" i="13"/>
  <c r="Q65" i="13"/>
  <c r="Q57" i="13"/>
  <c r="Q33" i="13"/>
  <c r="Q24" i="13"/>
  <c r="Q16" i="13"/>
  <c r="Q38" i="13"/>
  <c r="Q120" i="13"/>
  <c r="Q122" i="13"/>
  <c r="Q121" i="13"/>
  <c r="Q118" i="13"/>
  <c r="Q80" i="13"/>
  <c r="Q77" i="13"/>
  <c r="Q39" i="13"/>
  <c r="Q36" i="13"/>
  <c r="Q114" i="13"/>
  <c r="Q110" i="13"/>
  <c r="Q105" i="13"/>
  <c r="Q101" i="13"/>
  <c r="Q97" i="13"/>
  <c r="Q76" i="13"/>
  <c r="Q71" i="13"/>
  <c r="Q66" i="13"/>
  <c r="Q62" i="13"/>
  <c r="Q58" i="13"/>
  <c r="Q54" i="13"/>
  <c r="Q32" i="13"/>
  <c r="Q28" i="13"/>
  <c r="Q23" i="13"/>
  <c r="Q19" i="13"/>
  <c r="Q15" i="13"/>
  <c r="Q113" i="13"/>
  <c r="Q104" i="13"/>
  <c r="Q96" i="13"/>
  <c r="Q67" i="13"/>
  <c r="Q59" i="13"/>
  <c r="Q40" i="13"/>
  <c r="Q26" i="13"/>
  <c r="Q18" i="13"/>
  <c r="Q111" i="13"/>
  <c r="Q102" i="13"/>
  <c r="Q94" i="13"/>
  <c r="Q70" i="13"/>
  <c r="Q61" i="13"/>
  <c r="Q53" i="13"/>
  <c r="Q29" i="13"/>
  <c r="Q20" i="13"/>
  <c r="Q12" i="13"/>
  <c r="P79" i="13"/>
  <c r="P122" i="13"/>
  <c r="P39" i="13"/>
  <c r="P119" i="13"/>
  <c r="P93" i="13"/>
  <c r="P78" i="13"/>
  <c r="P37" i="13"/>
  <c r="P11" i="13"/>
  <c r="P117" i="13"/>
  <c r="P112" i="13"/>
  <c r="P107" i="13"/>
  <c r="P103" i="13"/>
  <c r="P99" i="13"/>
  <c r="P95" i="13"/>
  <c r="P73" i="13"/>
  <c r="P69" i="13"/>
  <c r="P64" i="13"/>
  <c r="P60" i="13"/>
  <c r="P56" i="13"/>
  <c r="P40" i="13"/>
  <c r="P31" i="13"/>
  <c r="P26" i="13"/>
  <c r="P22" i="13"/>
  <c r="P113" i="13"/>
  <c r="P104" i="13"/>
  <c r="P96" i="13"/>
  <c r="P67" i="13"/>
  <c r="P59" i="13"/>
  <c r="P32" i="13"/>
  <c r="P23" i="13"/>
  <c r="P17" i="13"/>
  <c r="P13" i="13"/>
  <c r="P115" i="13"/>
  <c r="P106" i="13"/>
  <c r="P98" i="13"/>
  <c r="P74" i="13"/>
  <c r="P65" i="13"/>
  <c r="P57" i="13"/>
  <c r="P35" i="13"/>
  <c r="P25" i="13"/>
  <c r="P18" i="13"/>
  <c r="P14" i="13"/>
  <c r="P120" i="13"/>
  <c r="P38" i="13"/>
  <c r="P81" i="13"/>
  <c r="P52" i="13"/>
  <c r="P121" i="13"/>
  <c r="P118" i="13"/>
  <c r="P80" i="13"/>
  <c r="P77" i="13"/>
  <c r="P36" i="13"/>
  <c r="P114" i="13"/>
  <c r="P110" i="13"/>
  <c r="P105" i="13"/>
  <c r="P101" i="13"/>
  <c r="P97" i="13"/>
  <c r="P76" i="13"/>
  <c r="P71" i="13"/>
  <c r="P66" i="13"/>
  <c r="P62" i="13"/>
  <c r="P58" i="13"/>
  <c r="P54" i="13"/>
  <c r="P33" i="13"/>
  <c r="P29" i="13"/>
  <c r="P24" i="13"/>
  <c r="P20" i="13"/>
  <c r="P108" i="13"/>
  <c r="P100" i="13"/>
  <c r="P72" i="13"/>
  <c r="P63" i="13"/>
  <c r="P55" i="13"/>
  <c r="P28" i="13"/>
  <c r="P19" i="13"/>
  <c r="P15" i="13"/>
  <c r="P111" i="13"/>
  <c r="P102" i="13"/>
  <c r="P94" i="13"/>
  <c r="P70" i="13"/>
  <c r="P61" i="13"/>
  <c r="P53" i="13"/>
  <c r="P30" i="13"/>
  <c r="P21" i="13"/>
  <c r="P16" i="13"/>
  <c r="P12" i="13"/>
  <c r="M79" i="13"/>
  <c r="M122" i="13"/>
  <c r="M81" i="13"/>
  <c r="M121" i="13"/>
  <c r="M119" i="13"/>
  <c r="M118" i="13"/>
  <c r="M93" i="13"/>
  <c r="M80" i="13"/>
  <c r="M78" i="13"/>
  <c r="M77" i="13"/>
  <c r="M37" i="13"/>
  <c r="M36" i="13"/>
  <c r="M11" i="13"/>
  <c r="M38" i="13"/>
  <c r="M120" i="13"/>
  <c r="M52" i="13"/>
  <c r="M39" i="13"/>
  <c r="L79" i="13"/>
  <c r="L52" i="13"/>
  <c r="L39" i="13"/>
  <c r="L121" i="13"/>
  <c r="L119" i="13"/>
  <c r="L118" i="13"/>
  <c r="L93" i="13"/>
  <c r="L80" i="13"/>
  <c r="L78" i="13"/>
  <c r="L77" i="13"/>
  <c r="L37" i="13"/>
  <c r="L36" i="13"/>
  <c r="L11" i="13"/>
  <c r="L114" i="13"/>
  <c r="L110" i="13"/>
  <c r="L105" i="13"/>
  <c r="L101" i="13"/>
  <c r="L97" i="13"/>
  <c r="L76" i="13"/>
  <c r="L71" i="13"/>
  <c r="L66" i="13"/>
  <c r="L62" i="13"/>
  <c r="L58" i="13"/>
  <c r="L54" i="13"/>
  <c r="L33" i="13"/>
  <c r="L29" i="13"/>
  <c r="L24" i="13"/>
  <c r="L20" i="13"/>
  <c r="L16" i="13"/>
  <c r="L12" i="13"/>
  <c r="L115" i="13"/>
  <c r="L111" i="13"/>
  <c r="L104" i="13"/>
  <c r="L96" i="13"/>
  <c r="L67" i="13"/>
  <c r="L59" i="13"/>
  <c r="L32" i="13"/>
  <c r="L23" i="13"/>
  <c r="L15" i="13"/>
  <c r="L102" i="13"/>
  <c r="L94" i="13"/>
  <c r="L70" i="13"/>
  <c r="L61" i="13"/>
  <c r="L53" i="13"/>
  <c r="L30" i="13"/>
  <c r="L21" i="13"/>
  <c r="L13" i="13"/>
  <c r="L120" i="13"/>
  <c r="L38" i="13"/>
  <c r="L122" i="13"/>
  <c r="L81" i="13"/>
  <c r="L117" i="13"/>
  <c r="L123" i="13" s="1"/>
  <c r="L112" i="13"/>
  <c r="L107" i="13"/>
  <c r="L103" i="13"/>
  <c r="L99" i="13"/>
  <c r="L95" i="13"/>
  <c r="L73" i="13"/>
  <c r="L69" i="13"/>
  <c r="L64" i="13"/>
  <c r="L60" i="13"/>
  <c r="L56" i="13"/>
  <c r="L40" i="13"/>
  <c r="L31" i="13"/>
  <c r="L26" i="13"/>
  <c r="L22" i="13"/>
  <c r="L18" i="13"/>
  <c r="L14" i="13"/>
  <c r="L113" i="13"/>
  <c r="L108" i="13"/>
  <c r="L100" i="13"/>
  <c r="L72" i="13"/>
  <c r="L63" i="13"/>
  <c r="L55" i="13"/>
  <c r="L28" i="13"/>
  <c r="L19" i="13"/>
  <c r="L106" i="13"/>
  <c r="L98" i="13"/>
  <c r="L74" i="13"/>
  <c r="L65" i="13"/>
  <c r="L57" i="13"/>
  <c r="L35" i="13"/>
  <c r="L25" i="13"/>
  <c r="L17" i="13"/>
  <c r="J120" i="13"/>
  <c r="J79" i="13"/>
  <c r="J81" i="13"/>
  <c r="J52" i="13"/>
  <c r="J121" i="13"/>
  <c r="J118" i="13"/>
  <c r="J80" i="13"/>
  <c r="J77" i="13"/>
  <c r="J36" i="13"/>
  <c r="J38" i="13"/>
  <c r="J122" i="13"/>
  <c r="J39" i="13"/>
  <c r="J119" i="13"/>
  <c r="J93" i="13"/>
  <c r="J78" i="13"/>
  <c r="J37" i="13"/>
  <c r="J11" i="13"/>
  <c r="O120" i="13"/>
  <c r="O79" i="13"/>
  <c r="O122" i="13"/>
  <c r="O81" i="13"/>
  <c r="O119" i="13"/>
  <c r="O93" i="13"/>
  <c r="O78" i="13"/>
  <c r="O39" i="13"/>
  <c r="O37" i="13"/>
  <c r="O11" i="13"/>
  <c r="O38" i="13"/>
  <c r="D38" i="13" s="1"/>
  <c r="O121" i="13"/>
  <c r="O118" i="13"/>
  <c r="O80" i="13"/>
  <c r="O77" i="13"/>
  <c r="O52" i="13"/>
  <c r="O36" i="13"/>
  <c r="E81" i="13"/>
  <c r="D81" i="13" s="1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D78" i="13" s="1"/>
  <c r="V39" i="13"/>
  <c r="V36" i="13"/>
  <c r="M3" i="17"/>
  <c r="L34" i="13" l="1"/>
  <c r="D79" i="13"/>
  <c r="L41" i="13"/>
  <c r="R41" i="13"/>
  <c r="D120" i="13"/>
  <c r="P82" i="13"/>
  <c r="Q82" i="13"/>
  <c r="R27" i="13"/>
  <c r="R34" i="13"/>
  <c r="R68" i="13"/>
  <c r="R75" i="13"/>
  <c r="R109" i="13"/>
  <c r="R116" i="13"/>
  <c r="R82" i="13"/>
  <c r="R123" i="13"/>
  <c r="Q34" i="13"/>
  <c r="Q41" i="13"/>
  <c r="Q75" i="13"/>
  <c r="Q27" i="13"/>
  <c r="Q68" i="13"/>
  <c r="Q109" i="13"/>
  <c r="Q116" i="13"/>
  <c r="Q123" i="13"/>
  <c r="P34" i="13"/>
  <c r="P68" i="13"/>
  <c r="P75" i="13"/>
  <c r="P27" i="13"/>
  <c r="P116" i="13"/>
  <c r="P41" i="13"/>
  <c r="P123" i="13"/>
  <c r="P109" i="13"/>
  <c r="L68" i="13"/>
  <c r="L75" i="13"/>
  <c r="L82" i="13"/>
  <c r="L116" i="13"/>
  <c r="L27" i="13"/>
  <c r="L109" i="13"/>
  <c r="L88" i="13" s="1"/>
  <c r="L90" i="13" s="1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L6" i="13" l="1"/>
  <c r="L8" i="13" s="1"/>
  <c r="R83" i="13"/>
  <c r="R124" i="13"/>
  <c r="R42" i="13"/>
  <c r="Q83" i="13"/>
  <c r="R88" i="13"/>
  <c r="R90" i="13" s="1"/>
  <c r="R92" i="13" s="1"/>
  <c r="Q47" i="13"/>
  <c r="Q49" i="13" s="1"/>
  <c r="L83" i="13"/>
  <c r="L47" i="13"/>
  <c r="L49" i="13" s="1"/>
  <c r="P124" i="13"/>
  <c r="Q6" i="13"/>
  <c r="Q8" i="13" s="1"/>
  <c r="R47" i="13"/>
  <c r="R49" i="13" s="1"/>
  <c r="R51" i="13" s="1"/>
  <c r="R6" i="13"/>
  <c r="R8" i="13" s="1"/>
  <c r="R10" i="13" s="1"/>
  <c r="Q88" i="13"/>
  <c r="Q90" i="13" s="1"/>
  <c r="Q42" i="13"/>
  <c r="P6" i="13"/>
  <c r="P8" i="13" s="1"/>
  <c r="P10" i="13" s="1"/>
  <c r="P47" i="13"/>
  <c r="P49" i="13" s="1"/>
  <c r="P51" i="13" s="1"/>
  <c r="Q124" i="13"/>
  <c r="P88" i="13"/>
  <c r="P90" i="13" s="1"/>
  <c r="P92" i="13" s="1"/>
  <c r="P42" i="13"/>
  <c r="P83" i="13"/>
  <c r="L124" i="13"/>
  <c r="L42" i="13"/>
  <c r="H30" i="14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I86" i="14"/>
  <c r="T86" i="14"/>
  <c r="M86" i="14"/>
  <c r="F59" i="14" l="1"/>
  <c r="S59" i="14"/>
  <c r="I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6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W108" i="14"/>
  <c r="D108" i="14" s="1"/>
  <c r="W105" i="14"/>
  <c r="W103" i="14"/>
  <c r="D103" i="14" s="1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6" i="14" s="1"/>
  <c r="W104" i="14"/>
  <c r="W102" i="14"/>
  <c r="D102" i="14" s="1"/>
  <c r="W99" i="14"/>
  <c r="W97" i="14"/>
  <c r="W95" i="14"/>
  <c r="D95" i="14" s="1"/>
  <c r="W93" i="14"/>
  <c r="W87" i="14"/>
  <c r="W84" i="14"/>
  <c r="W82" i="14"/>
  <c r="W79" i="14"/>
  <c r="W77" i="14"/>
  <c r="W75" i="14"/>
  <c r="D75" i="14" s="1"/>
  <c r="W73" i="14"/>
  <c r="W68" i="14"/>
  <c r="W64" i="14"/>
  <c r="W57" i="14"/>
  <c r="W52" i="14"/>
  <c r="W51" i="14" s="1"/>
  <c r="W46" i="14"/>
  <c r="D46" i="14" s="1"/>
  <c r="W41" i="14"/>
  <c r="W35" i="14"/>
  <c r="D35" i="14" s="1"/>
  <c r="W29" i="14"/>
  <c r="W25" i="14"/>
  <c r="W20" i="14"/>
  <c r="W14" i="14"/>
  <c r="W10" i="14"/>
  <c r="W6" i="14"/>
  <c r="W65" i="14"/>
  <c r="D65" i="14" s="1"/>
  <c r="W60" i="14"/>
  <c r="D60" i="14" s="1"/>
  <c r="W54" i="14"/>
  <c r="D54" i="14" s="1"/>
  <c r="W47" i="14"/>
  <c r="D47" i="14" s="1"/>
  <c r="W43" i="14"/>
  <c r="D43" i="14" s="1"/>
  <c r="W36" i="14"/>
  <c r="D36" i="14" s="1"/>
  <c r="W31" i="14"/>
  <c r="D31" i="14" s="1"/>
  <c r="W26" i="14"/>
  <c r="W21" i="14"/>
  <c r="D21" i="14" s="1"/>
  <c r="W16" i="14"/>
  <c r="W11" i="14"/>
  <c r="W66" i="14"/>
  <c r="D66" i="14" s="1"/>
  <c r="W61" i="14"/>
  <c r="W55" i="14"/>
  <c r="D55" i="14" s="1"/>
  <c r="W48" i="14"/>
  <c r="W44" i="14"/>
  <c r="D44" i="14" s="1"/>
  <c r="W37" i="14"/>
  <c r="W32" i="14"/>
  <c r="D32" i="14" s="1"/>
  <c r="W27" i="14"/>
  <c r="D27" i="14" s="1"/>
  <c r="W22" i="14"/>
  <c r="D22" i="14" s="1"/>
  <c r="W17" i="14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D28" i="14" s="1"/>
  <c r="W24" i="14"/>
  <c r="W18" i="14"/>
  <c r="D18" i="14" s="1"/>
  <c r="W13" i="14"/>
  <c r="W8" i="14"/>
  <c r="L86" i="14"/>
  <c r="L72" i="14"/>
  <c r="L51" i="14"/>
  <c r="G9" i="14"/>
  <c r="N86" i="14"/>
  <c r="D25" i="14"/>
  <c r="D41" i="14"/>
  <c r="D85" i="14"/>
  <c r="K59" i="14" l="1"/>
  <c r="K100" i="14"/>
  <c r="K86" i="14"/>
  <c r="K92" i="14"/>
  <c r="K106" i="14"/>
  <c r="D16" i="14"/>
  <c r="D26" i="14"/>
  <c r="D6" i="14"/>
  <c r="G59" i="14"/>
  <c r="G100" i="14"/>
  <c r="G86" i="14"/>
  <c r="G92" i="14"/>
  <c r="G106" i="14"/>
  <c r="E92" i="14"/>
  <c r="D83" i="14"/>
  <c r="D48" i="14"/>
  <c r="D57" i="14"/>
  <c r="D61" i="14"/>
  <c r="D68" i="14"/>
  <c r="D17" i="14"/>
  <c r="D37" i="14"/>
  <c r="D20" i="14"/>
  <c r="D29" i="14"/>
  <c r="E30" i="14"/>
  <c r="E33" i="14"/>
  <c r="E39" i="14"/>
  <c r="E4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<sst xmlns="http://schemas.openxmlformats.org/spreadsheetml/2006/main" count="4996" uniqueCount="2339">
  <si>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</si>
  <si>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</si>
  <si>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</si>
  <si>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</si>
  <si>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</si>
  <si>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</si>
  <si>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</si>
  <si>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</si>
  <si>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</si>
  <si>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</si>
  <si>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</si>
  <si>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</si>
  <si>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</si>
  <si>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</si>
  <si>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</si>
  <si>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</si>
  <si>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</si>
  <si>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</si>
  <si>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</si>
  <si>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</si>
  <si>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</si>
  <si>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</si>
  <si>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</si>
  <si>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</si>
  <si>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</si>
  <si>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</si>
  <si>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</si>
  <si>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</si>
  <si>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</si>
  <si>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</si>
  <si>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</si>
  <si>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</si>
  <si>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</si>
  <si>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</si>
  <si>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</si>
  <si>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</si>
  <si>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</si>
  <si>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</si>
  <si>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</si>
  <si>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</si>
  <si>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</si>
  <si>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</si>
  <si>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</si>
  <si>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</si>
  <si>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</si>
  <si>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</si>
  <si>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</si>
  <si>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</si>
  <si>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</si>
  <si>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</si>
  <si>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</si>
  <si>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</si>
  <si>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</si>
  <si>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</si>
  <si>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</si>
  <si>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</si>
  <si>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</si>
  <si>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</si>
  <si>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</si>
  <si>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</si>
  <si>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</si>
  <si>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</si>
  <si>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</si>
  <si>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</si>
  <si>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</si>
  <si>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</si>
  <si>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</si>
  <si>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</si>
  <si>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</si>
  <si>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</si>
  <si>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</si>
  <si>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</si>
  <si>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</si>
  <si>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</si>
  <si>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</si>
  <si>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</si>
  <si>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</si>
  <si>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</si>
  <si>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</si>
  <si>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</si>
  <si>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</si>
  <si>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</si>
  <si>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</si>
  <si>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</si>
  <si>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</si>
  <si>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</si>
  <si>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</si>
  <si>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</si>
  <si>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</si>
  <si>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</si>
  <si>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</si>
  <si>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</si>
  <si>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</si>
  <si>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</si>
  <si>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</si>
  <si>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</si>
  <si>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</si>
  <si>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</si>
  <si>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</si>
  <si>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</si>
  <si>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</si>
  <si>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</si>
  <si>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</si>
  <si>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</si>
  <si>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</si>
  <si>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</si>
  <si>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</si>
  <si>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</si>
  <si>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</si>
  <si>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</si>
  <si>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</si>
  <si>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</si>
  <si>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</si>
  <si>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</si>
  <si>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</si>
  <si>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</si>
  <si>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</si>
  <si>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</si>
  <si>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</si>
  <si>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</si>
  <si>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</si>
  <si>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</si>
  <si>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</si>
  <si>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</si>
  <si>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</si>
  <si>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</si>
  <si>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</si>
  <si>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</si>
  <si>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</si>
  <si>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</si>
  <si>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</si>
  <si>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</si>
  <si>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</si>
  <si>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</si>
  <si>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</si>
  <si>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</si>
  <si>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</si>
  <si>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</si>
  <si>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</si>
  <si>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</si>
  <si>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</si>
  <si>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</si>
  <si>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</si>
  <si>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</si>
  <si>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</si>
  <si>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</si>
  <si>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</si>
  <si>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</si>
  <si>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</si>
  <si>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</si>
  <si>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</si>
  <si>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</si>
  <si>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</si>
  <si>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</si>
  <si>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</si>
  <si>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</si>
  <si>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</si>
  <si>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</si>
  <si>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</si>
  <si>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</si>
  <si>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</si>
  <si>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</si>
  <si>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</si>
  <si>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</si>
  <si>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</si>
  <si>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</si>
  <si>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</si>
  <si>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</si>
  <si>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</si>
  <si>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</si>
  <si>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</si>
  <si>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</si>
  <si>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</si>
  <si>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</si>
  <si>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</si>
  <si>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</si>
  <si>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</si>
  <si>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</si>
  <si>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</si>
  <si>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</si>
  <si>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</si>
  <si>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</si>
  <si>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</si>
  <si>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</si>
  <si>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</si>
  <si>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</si>
  <si>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</si>
  <si>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</si>
  <si>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</si>
  <si>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</si>
  <si>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</si>
  <si>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</si>
  <si>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</si>
  <si>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</si>
  <si>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</si>
  <si>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</si>
  <si>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</si>
  <si>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</si>
  <si>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</si>
  <si>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</si>
  <si>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</si>
  <si>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</si>
  <si>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</si>
  <si>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</si>
  <si>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</si>
  <si>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</si>
  <si>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</si>
  <si>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</si>
  <si>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</si>
  <si>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</si>
  <si>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</si>
  <si>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</si>
  <si>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</si>
  <si>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</si>
  <si>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</si>
  <si>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</si>
  <si>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</si>
  <si>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</si>
  <si>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</si>
  <si>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</si>
  <si>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</si>
  <si>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</si>
  <si>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</si>
  <si>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</si>
  <si>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</si>
  <si>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</si>
  <si>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</si>
  <si>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</si>
  <si>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</si>
  <si>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</si>
  <si>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</si>
  <si>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</si>
  <si>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</si>
  <si>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</si>
  <si>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</si>
  <si>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</si>
  <si>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</si>
  <si>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</si>
  <si>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</si>
  <si>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</si>
  <si>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</si>
  <si>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</si>
  <si>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</si>
  <si>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</si>
  <si>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</si>
  <si>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</si>
  <si>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</si>
  <si>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</si>
  <si>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</si>
  <si>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</si>
  <si>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</si>
  <si>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</si>
  <si>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</si>
  <si>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</si>
  <si>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</si>
  <si>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</si>
  <si>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</si>
  <si>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</si>
  <si>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</si>
  <si>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</si>
  <si>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</si>
  <si>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</si>
  <si>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</si>
  <si>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</si>
  <si>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</si>
  <si>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</si>
  <si>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</si>
  <si>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</si>
  <si>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</si>
  <si>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</si>
  <si>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</si>
  <si>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</si>
  <si>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</si>
  <si>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</si>
  <si>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</si>
  <si>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</si>
  <si>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</si>
  <si>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</si>
  <si>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</si>
  <si>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</si>
  <si>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</si>
  <si>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</si>
  <si>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</si>
  <si>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</si>
  <si>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</si>
  <si>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</si>
  <si>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</si>
  <si>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</si>
  <si>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</si>
  <si>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</si>
  <si>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</si>
  <si>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</si>
  <si>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</si>
  <si>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</si>
  <si>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</si>
  <si>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</si>
  <si>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</si>
  <si>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</si>
  <si>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</si>
  <si>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</si>
  <si>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</si>
  <si>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</si>
  <si>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</si>
  <si>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</si>
  <si>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</si>
  <si>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</si>
  <si>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</si>
  <si>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</si>
  <si>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</si>
  <si>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</si>
  <si>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</si>
  <si>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</si>
  <si>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</si>
  <si>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</si>
  <si>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</si>
  <si>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</si>
  <si>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</si>
  <si>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</si>
  <si>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</si>
  <si>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</si>
  <si>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</si>
  <si>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</si>
  <si>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</si>
  <si>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</si>
  <si>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</si>
  <si>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</si>
  <si>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</si>
  <si>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</si>
  <si>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</si>
  <si>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</si>
  <si>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</si>
  <si>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</si>
  <si>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</si>
  <si>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</si>
  <si>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</si>
  <si>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</si>
  <si>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</si>
  <si>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</si>
  <si>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</si>
  <si>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</si>
  <si>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</si>
  <si>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</si>
  <si>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</si>
  <si>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</si>
  <si>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</si>
  <si>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</si>
  <si>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</si>
  <si>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</si>
  <si>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</si>
  <si>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</si>
  <si>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</si>
  <si>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</si>
  <si>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</si>
  <si>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</si>
  <si>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</si>
  <si>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</si>
  <si>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</si>
  <si>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</si>
  <si>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</si>
  <si>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</si>
  <si>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</si>
  <si>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</si>
  <si>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</si>
  <si>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</si>
  <si>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</si>
  <si>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</si>
  <si>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</si>
  <si>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</si>
  <si>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</si>
  <si>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</si>
  <si>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</si>
  <si>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</si>
  <si>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</si>
  <si>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</si>
  <si>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</si>
  <si>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</si>
  <si>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</si>
  <si>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</si>
  <si>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</si>
  <si>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</si>
  <si>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</si>
  <si>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</si>
  <si>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</si>
  <si>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</si>
  <si>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</si>
  <si>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</si>
  <si>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</si>
  <si>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</si>
  <si>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</si>
  <si>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</si>
  <si>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</si>
  <si>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</si>
  <si>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</si>
  <si>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</si>
  <si>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</si>
  <si>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</si>
  <si>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</si>
  <si>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</si>
  <si>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</si>
  <si>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</si>
  <si>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</si>
  <si>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</si>
  <si>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</si>
  <si>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</si>
  <si>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</si>
  <si>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</si>
  <si>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</si>
  <si>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</si>
  <si>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</si>
  <si>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</si>
  <si>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</si>
  <si>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</si>
  <si>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</si>
  <si>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</si>
  <si>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</si>
  <si>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</si>
  <si>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</si>
  <si>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</si>
  <si>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</si>
  <si>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</si>
  <si>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</si>
  <si>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</si>
  <si>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</si>
  <si>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</si>
  <si>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</si>
  <si>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</si>
  <si>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</si>
  <si>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</si>
  <si>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</si>
  <si>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</si>
  <si>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</si>
  <si>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</si>
  <si>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</si>
  <si>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</si>
  <si>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</si>
  <si>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</si>
  <si>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</si>
  <si>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</si>
  <si>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</si>
  <si>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</si>
  <si>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</si>
  <si>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</si>
  <si>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</si>
  <si>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</si>
  <si>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</si>
  <si>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</si>
  <si>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</si>
  <si>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</si>
  <si>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</si>
  <si>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</si>
  <si>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</si>
  <si>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</si>
  <si>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</si>
  <si>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</si>
  <si>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</si>
  <si>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</si>
  <si>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</si>
  <si>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</si>
  <si>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</si>
  <si>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</si>
  <si>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</si>
  <si>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</si>
  <si>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</si>
  <si>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</si>
  <si>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</si>
  <si>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</si>
  <si>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</si>
  <si>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</si>
  <si>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</si>
  <si>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</si>
  <si>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</si>
  <si>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</si>
  <si>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</si>
  <si>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</si>
  <si>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</si>
  <si>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</si>
  <si>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</si>
  <si>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</si>
  <si>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</si>
  <si>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</si>
  <si>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</si>
  <si>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</si>
  <si>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</si>
  <si>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</si>
  <si>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</si>
  <si>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</si>
  <si>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</si>
  <si>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</si>
  <si>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</si>
  <si>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</si>
  <si>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</si>
  <si>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</si>
  <si>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</si>
  <si>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</si>
  <si>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</si>
  <si>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</si>
  <si>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</si>
  <si>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</si>
  <si>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</si>
  <si>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</si>
  <si>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</si>
  <si>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</si>
  <si>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</si>
  <si>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</si>
  <si>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</si>
  <si>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</si>
  <si>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</si>
  <si>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</si>
  <si>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</si>
  <si>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</si>
  <si>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</si>
  <si>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</si>
  <si>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</si>
  <si>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</si>
  <si>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</si>
  <si>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</si>
  <si>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</si>
  <si>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</si>
  <si>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</si>
  <si>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</si>
  <si>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</si>
  <si>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</si>
  <si>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</si>
  <si>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</si>
  <si>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</si>
  <si>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</si>
  <si>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</si>
  <si>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</si>
  <si>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</si>
  <si>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</si>
  <si>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</si>
  <si>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</si>
  <si>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</si>
  <si>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</si>
  <si>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</si>
  <si>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</si>
  <si>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</si>
  <si>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</si>
  <si>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</si>
  <si>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</si>
  <si>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</si>
  <si>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</si>
  <si>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</si>
  <si>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</si>
  <si>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</si>
  <si>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</si>
  <si>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</si>
  <si>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</si>
  <si>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</si>
  <si>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</si>
  <si>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</si>
  <si>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</si>
  <si>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</si>
  <si>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</si>
  <si>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</si>
  <si>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</si>
  <si>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</si>
  <si>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</si>
  <si>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</si>
  <si>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</si>
  <si>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</si>
  <si>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</si>
  <si>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</si>
  <si>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</si>
  <si>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</si>
  <si>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</si>
  <si>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</si>
  <si>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</si>
  <si>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</si>
  <si>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</si>
  <si>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</si>
  <si>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</si>
  <si>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</si>
  <si>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</si>
  <si>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</si>
  <si>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</si>
  <si>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</si>
  <si>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</si>
  <si>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</si>
  <si>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</si>
  <si>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</si>
  <si>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</si>
  <si>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</si>
  <si>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</si>
  <si>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</si>
  <si>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</si>
  <si>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</si>
  <si>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</si>
  <si>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</si>
  <si>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</si>
  <si>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</si>
  <si>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</si>
  <si>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</si>
  <si>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</si>
  <si>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</si>
  <si>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</si>
  <si>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</si>
  <si>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</si>
  <si>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</si>
  <si>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</si>
  <si>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</si>
  <si>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</si>
  <si>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</si>
  <si>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</si>
  <si>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</si>
  <si>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</si>
  <si>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</si>
  <si>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</si>
  <si>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</si>
  <si>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</si>
  <si>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</si>
  <si>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</si>
  <si>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</si>
  <si>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</si>
  <si>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</si>
  <si>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</si>
  <si>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</si>
  <si>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</si>
  <si>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</si>
  <si>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</si>
  <si>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</si>
  <si>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</si>
  <si>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</si>
  <si>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</si>
  <si>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</si>
  <si>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</si>
  <si>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</si>
  <si>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</si>
  <si>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</si>
  <si>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</si>
  <si>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</si>
  <si>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</si>
  <si>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</si>
  <si>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</si>
  <si>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</si>
  <si>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</si>
  <si>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</si>
  <si>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</si>
  <si>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</si>
  <si>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</si>
  <si>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</si>
  <si>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</si>
  <si>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</si>
  <si>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</si>
  <si>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</si>
  <si>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</si>
  <si>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</si>
  <si>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</si>
  <si>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</si>
  <si>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</si>
  <si>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</si>
  <si>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</si>
  <si>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</si>
  <si>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</si>
  <si>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</si>
  <si>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</si>
  <si>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</si>
  <si>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</si>
  <si>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</si>
  <si>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</si>
  <si>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</si>
  <si>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</si>
  <si>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</si>
  <si>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</si>
  <si>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</si>
  <si>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</si>
  <si>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</si>
  <si>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</si>
  <si>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</si>
  <si>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</si>
  <si>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</si>
  <si>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</si>
  <si>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</si>
  <si>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</si>
  <si>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</si>
  <si>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</si>
  <si>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</si>
  <si>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</si>
  <si>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</si>
  <si>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</si>
  <si>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</si>
  <si>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</si>
  <si>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</si>
  <si>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</si>
  <si>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</si>
  <si>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</si>
  <si>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</si>
  <si>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</si>
  <si>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</si>
  <si>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</si>
  <si>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</si>
  <si>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</si>
  <si>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</si>
  <si>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</si>
  <si>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</si>
  <si>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</si>
  <si>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</si>
  <si>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</si>
  <si>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</si>
  <si>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</si>
  <si>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</si>
  <si>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</si>
  <si>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</si>
  <si>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</si>
  <si>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</si>
  <si>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</si>
  <si>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</si>
  <si>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</si>
  <si>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</si>
  <si>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</si>
  <si>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</si>
  <si>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</si>
  <si>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</si>
  <si>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</si>
  <si>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</si>
  <si>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</si>
  <si>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</si>
  <si>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</si>
  <si>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</si>
  <si>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</si>
  <si>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</si>
  <si>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</si>
  <si>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</si>
  <si>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</si>
  <si>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</si>
  <si>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</si>
  <si>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</si>
  <si>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</si>
  <si>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</si>
  <si>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</si>
  <si>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</si>
  <si>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</si>
  <si>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</si>
  <si>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</si>
  <si>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</si>
  <si>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</si>
  <si>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</si>
  <si>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</si>
  <si>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</si>
  <si>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</si>
  <si>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</si>
  <si>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</si>
  <si>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</si>
  <si>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</si>
  <si>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</si>
  <si>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</si>
  <si>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</si>
  <si>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</si>
  <si>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</si>
  <si>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</si>
  <si>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</si>
  <si>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</si>
  <si>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</si>
  <si>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</si>
  <si>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</si>
  <si>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</si>
  <si>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</si>
  <si>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</si>
  <si>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</si>
  <si>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</si>
  <si>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</si>
  <si>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</si>
  <si>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</si>
  <si>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</si>
  <si>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</si>
  <si>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</si>
  <si>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</si>
  <si>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</si>
  <si>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</si>
  <si>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</si>
  <si>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</si>
  <si>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</si>
  <si>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</si>
  <si>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</si>
  <si>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</si>
  <si>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</si>
  <si>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</si>
  <si>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</si>
  <si>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</si>
  <si>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</si>
  <si>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</si>
  <si>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</si>
  <si>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</si>
  <si>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</si>
  <si>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</si>
  <si>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</si>
  <si>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</si>
  <si>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</si>
  <si>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</si>
  <si>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</si>
  <si>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</si>
  <si>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</si>
  <si>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</si>
  <si>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</si>
  <si>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</si>
  <si>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</si>
  <si>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</si>
  <si>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</si>
  <si>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</si>
  <si>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</si>
  <si>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</si>
  <si>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</si>
  <si>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</si>
  <si>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</si>
  <si>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</si>
  <si>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</si>
  <si>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</si>
  <si>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</si>
  <si>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</si>
  <si>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</si>
  <si>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</si>
  <si>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</si>
  <si>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</si>
  <si>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</si>
  <si>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</si>
  <si>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</si>
  <si>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</si>
  <si>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</si>
  <si>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</si>
  <si>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</si>
  <si>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</si>
  <si>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</si>
  <si>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</si>
  <si>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</si>
  <si>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</si>
  <si>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</si>
  <si>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</si>
  <si>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</si>
  <si>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</si>
  <si>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</si>
  <si>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</si>
  <si>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</si>
  <si>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</si>
  <si>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</si>
  <si>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</si>
  <si>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</si>
  <si>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</si>
  <si>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</si>
  <si>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</si>
  <si>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</si>
  <si>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</si>
  <si>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</si>
  <si>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</si>
  <si>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</si>
  <si>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</si>
  <si>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</si>
  <si>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</si>
  <si>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</si>
  <si>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</si>
  <si>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</si>
  <si>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</si>
  <si>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</si>
  <si>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</si>
  <si>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</si>
  <si>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</si>
  <si>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</si>
  <si>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</si>
  <si>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</si>
  <si>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</si>
  <si>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</si>
  <si>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</si>
  <si>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</si>
  <si>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</si>
  <si>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</si>
  <si>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</si>
  <si>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</si>
  <si>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</si>
  <si>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</si>
  <si>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</si>
  <si>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</si>
  <si>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</si>
  <si>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</si>
  <si>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</si>
  <si>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</si>
  <si>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</si>
  <si>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</si>
  <si>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</si>
  <si>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</si>
  <si>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</si>
  <si>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</si>
  <si>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</si>
  <si>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</si>
  <si>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</si>
  <si>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</si>
  <si>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</si>
  <si>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</si>
  <si>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</si>
  <si>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</si>
  <si>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</si>
  <si>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</si>
  <si>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</si>
  <si>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</si>
  <si>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</si>
  <si>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</si>
  <si>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</si>
  <si>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</si>
  <si>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</si>
  <si>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</si>
  <si>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</si>
  <si>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</si>
  <si>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</si>
  <si>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</si>
  <si>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</si>
  <si>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</si>
  <si>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</si>
  <si>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</si>
  <si>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</si>
  <si>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</si>
  <si>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</si>
  <si>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</si>
  <si>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</si>
  <si>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</si>
  <si>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</si>
  <si>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</si>
  <si>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</si>
  <si>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</si>
  <si>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</si>
  <si>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</si>
  <si>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</si>
  <si>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</si>
  <si>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</si>
  <si>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</si>
  <si>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</si>
  <si>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</si>
  <si>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</si>
  <si>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</si>
  <si>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</si>
  <si>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</si>
  <si>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</si>
  <si>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</si>
  <si>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</si>
  <si>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</si>
  <si>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</si>
  <si>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</si>
  <si>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</si>
  <si>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</si>
  <si>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</si>
  <si>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</si>
  <si>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</si>
  <si>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</si>
  <si>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</si>
  <si>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</si>
  <si>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</si>
  <si>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</si>
  <si>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</si>
  <si>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</si>
  <si>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</si>
  <si>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</si>
  <si>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</si>
  <si>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</si>
  <si>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</si>
  <si>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</si>
  <si>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</si>
  <si>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</si>
  <si>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</si>
  <si>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</si>
  <si>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</si>
  <si>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</si>
  <si>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</si>
  <si>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</si>
  <si>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</si>
  <si>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</si>
  <si>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</si>
  <si>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</si>
  <si>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</si>
  <si>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</si>
  <si>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</si>
  <si>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</si>
  <si>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</si>
  <si>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</si>
  <si>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</si>
  <si>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</si>
  <si>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</si>
  <si>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</si>
  <si>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</si>
  <si>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</si>
  <si>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</si>
  <si>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</si>
  <si>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</si>
  <si>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</si>
  <si>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</si>
  <si>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</si>
  <si>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</si>
  <si>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</si>
  <si>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</si>
  <si>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</si>
  <si>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</si>
  <si>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</si>
  <si>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</si>
  <si>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</si>
  <si>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</si>
  <si>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</si>
  <si>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</si>
  <si>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</si>
  <si>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</si>
  <si>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</si>
  <si>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</si>
  <si>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</si>
  <si>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</si>
  <si>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</si>
  <si>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</si>
  <si>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</si>
  <si>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</si>
  <si>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</si>
  <si>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</si>
  <si>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</si>
  <si>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</si>
  <si>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</si>
  <si>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</si>
  <si>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</si>
  <si>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</si>
  <si>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</si>
  <si>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</si>
  <si>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</si>
  <si>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</si>
  <si>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</si>
  <si>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</si>
  <si>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</si>
  <si>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</si>
  <si>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</si>
  <si>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</si>
  <si>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</si>
  <si>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</si>
  <si>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</si>
  <si>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</si>
  <si>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</si>
  <si>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</si>
  <si>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</si>
  <si>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</si>
  <si>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</si>
  <si>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</si>
  <si>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</si>
  <si>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</si>
  <si>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</si>
  <si>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</si>
  <si>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</si>
  <si>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</si>
  <si>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</si>
  <si>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</si>
  <si>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</si>
  <si>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</si>
  <si>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</si>
  <si>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</si>
  <si>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</si>
  <si>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</si>
  <si>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</si>
  <si>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</si>
  <si>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</si>
  <si>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</si>
  <si>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</si>
  <si>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</si>
  <si>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</si>
  <si>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</si>
  <si>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</si>
  <si>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</si>
  <si>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</si>
  <si>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</si>
  <si>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</si>
  <si>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</si>
  <si>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</si>
  <si>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</si>
  <si>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</si>
  <si>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</si>
  <si>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</si>
  <si>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</si>
  <si>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</si>
  <si>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</si>
  <si>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</si>
  <si>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</si>
  <si>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</si>
  <si>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</si>
  <si>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</si>
  <si>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</si>
  <si>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</si>
  <si>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</si>
  <si>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</si>
  <si>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</si>
  <si>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</si>
  <si>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</si>
  <si>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</si>
  <si>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</si>
  <si>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</si>
  <si>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</si>
  <si>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</si>
  <si>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</si>
  <si>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</si>
  <si>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</si>
  <si>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</si>
  <si>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</si>
  <si>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</si>
  <si>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</si>
  <si>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</si>
  <si>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</si>
  <si>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</si>
  <si>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</si>
  <si>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</si>
  <si>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</si>
  <si>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</si>
  <si>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</si>
  <si>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</si>
  <si>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</si>
  <si>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</si>
  <si>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</si>
  <si>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</si>
  <si>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</si>
  <si>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</si>
  <si>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</si>
  <si>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</si>
  <si>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</si>
  <si>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</si>
  <si>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</si>
  <si>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</si>
  <si>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</si>
  <si>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</si>
  <si>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</si>
  <si>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</si>
  <si>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</si>
  <si>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</si>
  <si>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</si>
  <si>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</si>
  <si>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</si>
  <si>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</si>
  <si>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</si>
  <si>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</si>
  <si>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</si>
  <si>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</si>
  <si>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</si>
  <si>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</si>
  <si>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</si>
  <si>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</si>
  <si>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</si>
  <si>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</si>
  <si>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</si>
  <si>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</si>
  <si>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</si>
  <si>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</si>
  <si>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</si>
  <si>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</si>
  <si>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</si>
  <si>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</si>
  <si>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</si>
  <si>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</si>
  <si>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</si>
  <si>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</si>
  <si>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</si>
  <si>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</si>
  <si>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</si>
  <si>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</si>
  <si>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</si>
  <si>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</si>
  <si>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</si>
  <si>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</si>
  <si>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</si>
  <si>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</si>
  <si>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</si>
  <si>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</si>
  <si>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</si>
  <si>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</si>
  <si>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</si>
  <si>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</si>
  <si>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</si>
  <si>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</si>
  <si>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</si>
  <si>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</si>
  <si>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</si>
  <si>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</si>
  <si>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</si>
  <si>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</si>
  <si>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</si>
  <si>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</si>
  <si>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</si>
  <si>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</si>
  <si>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</si>
  <si>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</si>
  <si>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</si>
  <si>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</si>
  <si>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</si>
  <si>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</si>
  <si>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</si>
  <si>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</si>
  <si>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</si>
  <si>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</si>
  <si>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</si>
  <si>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</si>
  <si>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</si>
  <si>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</si>
  <si>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</si>
  <si>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</si>
  <si>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</si>
  <si>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</si>
  <si>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</si>
  <si>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</si>
  <si>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</si>
  <si>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</si>
  <si>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</si>
  <si>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</si>
  <si>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</si>
  <si>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</si>
  <si>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</si>
  <si>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</si>
  <si>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</si>
  <si>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</si>
  <si>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</si>
  <si>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</si>
  <si>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</si>
  <si>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</si>
  <si>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</si>
  <si>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</si>
  <si>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</si>
  <si>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</si>
  <si>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</si>
  <si>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</si>
  <si>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</si>
  <si>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</si>
  <si>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</si>
  <si>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</si>
  <si>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</si>
  <si>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</si>
  <si>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</si>
  <si>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</si>
  <si>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</si>
  <si>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</si>
  <si>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</si>
  <si>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</si>
  <si>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</si>
  <si>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</si>
  <si>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</si>
  <si>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</si>
  <si>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</si>
  <si>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</si>
  <si>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</si>
  <si>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</si>
  <si>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</si>
  <si>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</si>
  <si>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</si>
  <si>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</si>
  <si>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</si>
  <si>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</si>
  <si>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</si>
  <si>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</si>
  <si>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</si>
  <si>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</si>
  <si>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</si>
  <si>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</si>
  <si>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</si>
  <si>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</si>
  <si>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</si>
  <si>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</si>
  <si>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</si>
  <si>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</si>
  <si>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</si>
  <si>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</si>
  <si>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</si>
  <si>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</si>
  <si>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</si>
  <si>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</si>
  <si>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</si>
  <si>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</si>
  <si>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</si>
  <si>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</si>
  <si>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</si>
  <si>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</si>
  <si>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</si>
  <si>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</si>
  <si>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</si>
  <si>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</si>
  <si>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</si>
  <si>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</si>
  <si>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</si>
  <si>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</si>
  <si>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</si>
  <si>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</si>
  <si>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</si>
  <si>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</si>
  <si>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</si>
  <si>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</si>
  <si>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</si>
  <si>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</si>
  <si>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</si>
  <si>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</si>
  <si>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</si>
  <si>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</si>
  <si>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</si>
  <si>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</si>
  <si>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</si>
  <si>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</si>
  <si>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</si>
  <si>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</si>
  <si>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</si>
  <si>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</si>
  <si>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</si>
  <si>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</si>
  <si>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</si>
  <si>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</si>
  <si>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</si>
  <si>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</si>
  <si>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</si>
  <si>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</si>
  <si>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</si>
  <si>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</si>
  <si>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</si>
  <si>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</si>
  <si>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</si>
  <si>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</si>
  <si>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</si>
  <si>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</si>
  <si>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</si>
  <si>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</si>
  <si>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</si>
  <si>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</si>
  <si>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</si>
  <si>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</si>
  <si>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</si>
  <si>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</si>
  <si>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</si>
  <si>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</si>
  <si>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</si>
  <si>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</si>
  <si>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</si>
  <si>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</si>
  <si>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</si>
  <si>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</si>
  <si>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</si>
  <si>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</si>
  <si>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</si>
  <si>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</si>
  <si>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</si>
  <si>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</si>
  <si>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</si>
  <si>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</si>
  <si>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</si>
  <si>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</si>
  <si>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</si>
  <si>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</si>
  <si>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</si>
  <si>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</si>
  <si>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</si>
  <si>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</si>
  <si>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</si>
  <si>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</si>
  <si>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</si>
  <si>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</si>
  <si>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</si>
  <si>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</si>
  <si>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</si>
  <si>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</si>
  <si>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</si>
  <si>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</si>
  <si>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</si>
  <si>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</si>
  <si>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</si>
  <si>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</si>
  <si>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</si>
  <si>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</si>
  <si>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</si>
  <si>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</si>
  <si>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</si>
  <si>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</si>
  <si>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</si>
  <si>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</si>
  <si>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</si>
  <si>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</si>
  <si>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</si>
  <si>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</si>
  <si>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</si>
  <si>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</si>
  <si>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</si>
  <si>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</si>
  <si>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</si>
  <si>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</si>
  <si>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</si>
  <si>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</si>
  <si>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</si>
  <si>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</si>
  <si>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</si>
  <si>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</si>
  <si>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</si>
  <si>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</si>
  <si>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</si>
  <si>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</si>
  <si>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</si>
  <si>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</si>
  <si>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</si>
  <si>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</si>
  <si>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</si>
  <si>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</si>
  <si>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</si>
  <si>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</si>
  <si>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</si>
  <si>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</si>
  <si>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</si>
  <si>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</si>
  <si>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</si>
  <si>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</si>
  <si>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</si>
  <si>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</si>
  <si>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</si>
  <si>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</si>
  <si>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</si>
  <si>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</si>
  <si>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</si>
  <si>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</si>
  <si>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</si>
  <si>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</si>
  <si>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</si>
  <si>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</si>
  <si>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</si>
  <si>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</si>
  <si>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</si>
  <si>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</si>
  <si>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</si>
  <si>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</si>
  <si>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</si>
  <si>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</si>
  <si>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</si>
  <si>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</si>
  <si>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</si>
  <si>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</si>
  <si>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</si>
  <si>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</si>
  <si>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</si>
  <si>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</si>
  <si>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</si>
  <si>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</si>
  <si>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</si>
  <si>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</si>
  <si>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</si>
  <si>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</si>
  <si>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</si>
  <si>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</si>
  <si>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</si>
  <si>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</si>
  <si>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</si>
  <si>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</si>
  <si>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</si>
  <si>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</si>
  <si>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</si>
  <si>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</si>
  <si>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</si>
  <si>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</si>
  <si>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</si>
  <si>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</si>
  <si>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</si>
  <si>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</si>
  <si>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</si>
  <si>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</si>
  <si>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</si>
  <si>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</si>
  <si>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</si>
  <si>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</si>
  <si>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</si>
  <si>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</si>
  <si>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</si>
  <si>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</si>
  <si>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</si>
  <si>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</si>
  <si>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</si>
  <si>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</si>
  <si>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</si>
  <si>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</si>
  <si>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</si>
  <si>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</si>
  <si>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</si>
  <si>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</si>
  <si>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</si>
  <si>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</si>
  <si>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</si>
  <si>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</si>
  <si>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</si>
  <si>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</si>
  <si>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</si>
  <si>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</si>
  <si>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</si>
  <si>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</si>
  <si>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</si>
  <si>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</si>
  <si>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</si>
  <si>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</si>
  <si>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</si>
  <si>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</si>
  <si>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</si>
  <si>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</si>
  <si>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</si>
  <si>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</si>
  <si>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</si>
  <si>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</si>
  <si>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</si>
  <si>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</si>
  <si>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</si>
  <si>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</si>
  <si>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</si>
  <si>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</si>
  <si>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</si>
  <si>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</si>
  <si>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</si>
  <si>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</si>
  <si>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</si>
  <si>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</si>
  <si>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</si>
  <si>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</si>
  <si>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</si>
  <si>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</si>
  <si>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</si>
  <si>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</si>
  <si>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</si>
  <si>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</si>
  <si>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</si>
  <si>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</si>
  <si>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</si>
  <si>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</si>
  <si>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</si>
  <si>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</si>
  <si>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</si>
  <si>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</si>
  <si>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</si>
  <si>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</si>
  <si>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</si>
  <si>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</si>
  <si>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</si>
  <si>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</si>
  <si>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</si>
  <si>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</si>
  <si>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</si>
  <si>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</si>
  <si>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</si>
  <si>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</si>
  <si>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</si>
  <si>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</si>
  <si>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</si>
  <si>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</si>
  <si>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</si>
  <si>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</si>
  <si>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</si>
  <si>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</si>
  <si>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</si>
  <si>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</si>
  <si>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</si>
  <si>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</si>
  <si>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</si>
  <si>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</si>
  <si>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</si>
  <si>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</si>
  <si>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</si>
  <si>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</si>
  <si>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</si>
  <si>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</si>
  <si>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</si>
  <si>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</si>
  <si>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</si>
  <si>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</si>
  <si>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</si>
  <si>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</si>
  <si>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</si>
  <si>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</si>
  <si>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</si>
  <si>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</si>
  <si>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</si>
  <si>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</si>
  <si>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</si>
  <si>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</si>
  <si>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</si>
  <si>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</si>
  <si>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</si>
  <si>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</si>
  <si>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</si>
  <si>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</si>
  <si>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</si>
  <si>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</si>
  <si>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</si>
  <si>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</si>
  <si>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</si>
  <si>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</si>
  <si>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</si>
  <si>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</si>
  <si>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</si>
  <si>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</si>
  <si>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</si>
  <si>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</si>
  <si>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</si>
  <si>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</si>
  <si>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</si>
  <si>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</si>
  <si>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</si>
  <si>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</si>
  <si>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</si>
  <si>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</si>
  <si>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</si>
  <si>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</si>
  <si>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</si>
  <si>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</si>
  <si>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</si>
  <si>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</si>
  <si>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</si>
  <si>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</si>
  <si>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</si>
  <si>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</si>
  <si>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</si>
  <si>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</si>
  <si>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</si>
  <si>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</si>
  <si>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</si>
  <si>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</si>
  <si>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</si>
  <si>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</si>
  <si>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</si>
  <si>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</si>
  <si>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</si>
  <si>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</si>
  <si>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</si>
  <si>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</si>
  <si>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</si>
  <si>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</si>
  <si>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</si>
  <si>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</si>
  <si>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</si>
  <si>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</si>
  <si>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</si>
  <si>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</si>
  <si>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</si>
  <si>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</si>
  <si>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</si>
  <si>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</si>
  <si>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</si>
  <si>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</si>
  <si>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</si>
  <si>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</si>
  <si>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</si>
  <si>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</si>
  <si>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</si>
  <si>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</si>
  <si>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</si>
  <si>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</si>
  <si>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</si>
  <si>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</si>
  <si>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</si>
  <si>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</si>
  <si>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</si>
  <si>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</si>
  <si>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</si>
  <si>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</si>
  <si>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</si>
  <si>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</si>
  <si>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</si>
  <si>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</si>
  <si>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</si>
  <si>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</si>
  <si>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</si>
  <si>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</si>
  <si>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</si>
  <si>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</si>
  <si>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</si>
  <si>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</si>
  <si>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</si>
  <si>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</si>
  <si>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</si>
  <si>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</si>
  <si>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</si>
  <si>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</si>
  <si>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</si>
  <si>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</si>
  <si>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</si>
  <si>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</si>
  <si>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</si>
  <si>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</si>
  <si>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</si>
  <si>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</si>
  <si>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</si>
  <si>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</si>
  <si>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</si>
  <si>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</si>
  <si>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</si>
  <si>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</si>
  <si>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</si>
  <si>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</si>
  <si>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</si>
  <si>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</si>
  <si>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</si>
  <si>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</si>
  <si>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</si>
  <si>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</si>
  <si>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</si>
  <si>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</si>
  <si>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</si>
  <si>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</si>
  <si>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</si>
  <si>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</si>
  <si>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</si>
  <si>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</si>
  <si>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</si>
  <si>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</si>
  <si>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</si>
  <si>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</si>
  <si>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</si>
  <si>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</si>
  <si>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</si>
  <si>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</si>
  <si>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</si>
  <si>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</si>
  <si>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</si>
  <si>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</si>
  <si>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</si>
  <si>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</si>
  <si>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</si>
  <si>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</si>
  <si>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</si>
  <si>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</si>
  <si>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</si>
  <si>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</si>
  <si>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</si>
  <si>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</si>
  <si>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</si>
  <si>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</si>
  <si>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</si>
  <si>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</si>
  <si>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</si>
  <si>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</si>
  <si>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</si>
  <si>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</si>
  <si>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</si>
  <si>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</si>
  <si>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</si>
  <si>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</si>
  <si>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</si>
  <si>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</si>
  <si>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</si>
  <si>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</si>
  <si>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</si>
  <si>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</si>
  <si>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</si>
  <si>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</si>
  <si>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</si>
  <si>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</si>
  <si>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</si>
  <si>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</si>
  <si>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</si>
  <si>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</si>
  <si>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</si>
  <si>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</si>
  <si>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</si>
  <si>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</si>
  <si>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</si>
  <si>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</si>
  <si>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</si>
  <si>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</si>
  <si>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</si>
  <si>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</si>
  <si>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</si>
  <si>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</si>
  <si>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</si>
  <si>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</si>
  <si>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</si>
  <si>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</si>
  <si>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</si>
  <si>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</si>
  <si>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</si>
  <si>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</si>
  <si>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</si>
  <si>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</si>
  <si>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</si>
  <si>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</si>
  <si>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</si>
  <si>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</si>
  <si>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</si>
  <si>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</si>
  <si>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</si>
  <si>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</si>
  <si>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</si>
  <si>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</si>
  <si>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</si>
  <si>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</si>
  <si>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</si>
  <si>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</si>
  <si>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</si>
  <si>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</si>
  <si>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</si>
  <si>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</si>
  <si>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</si>
  <si>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</si>
  <si>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</si>
  <si>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</si>
  <si>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</si>
  <si>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</si>
  <si>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</si>
  <si>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</si>
  <si>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</si>
  <si>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</si>
  <si>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</si>
  <si>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</si>
  <si>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</si>
  <si>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</si>
  <si>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</si>
  <si>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</si>
  <si>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</si>
  <si>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</si>
  <si>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</si>
  <si>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</si>
  <si>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</si>
  <si>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</si>
  <si>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</si>
  <si>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</si>
  <si>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</si>
  <si>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</si>
  <si>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</si>
  <si>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</si>
  <si>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</si>
  <si>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</si>
  <si>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</si>
  <si>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</si>
  <si>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</si>
  <si>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</si>
  <si>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</si>
  <si>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</si>
  <si>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</si>
  <si>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</si>
  <si>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</si>
  <si>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</si>
  <si>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</si>
  <si>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</si>
  <si>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</si>
  <si>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</si>
  <si>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</si>
  <si>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</si>
  <si>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</si>
  <si>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</si>
  <si>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</si>
  <si>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</si>
  <si>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</si>
  <si>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</si>
  <si>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</si>
  <si>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</si>
  <si>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</si>
  <si>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</si>
  <si>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</si>
  <si>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</si>
  <si>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</si>
  <si>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</si>
  <si>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</si>
  <si>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</si>
  <si>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</si>
  <si>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</si>
  <si>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</si>
  <si>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</si>
  <si>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</si>
  <si>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</si>
  <si>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</si>
  <si>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</si>
  <si>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</si>
  <si>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</si>
  <si>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</si>
  <si>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</si>
  <si>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</si>
  <si>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</si>
  <si>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</si>
  <si>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</si>
  <si>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</si>
  <si>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</si>
  <si>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</si>
  <si>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</si>
  <si>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</si>
  <si>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</si>
  <si>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</si>
  <si>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</si>
  <si>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</si>
  <si>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</si>
  <si>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</si>
  <si>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</si>
  <si>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</si>
  <si>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</si>
  <si>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</si>
  <si>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</si>
  <si>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</si>
  <si>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</si>
  <si>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</si>
  <si>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</si>
  <si>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</si>
  <si>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</si>
  <si>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</si>
  <si>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</si>
  <si>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</si>
  <si>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</si>
  <si>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</si>
  <si>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</si>
  <si>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</si>
  <si>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</si>
  <si>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</si>
  <si>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</si>
  <si>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</si>
  <si>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</si>
  <si>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</si>
  <si>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</si>
  <si>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</si>
  <si>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</si>
  <si>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</si>
  <si>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</si>
  <si>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</si>
  <si>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</si>
  <si>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</si>
  <si>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</si>
  <si>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</si>
  <si>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</si>
  <si>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</si>
  <si>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</si>
  <si>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</si>
  <si>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</si>
  <si>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</si>
  <si>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</si>
  <si>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</si>
  <si>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</si>
  <si>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</si>
  <si>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</si>
  <si>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</si>
  <si>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</si>
  <si>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</si>
  <si>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</si>
  <si>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</si>
  <si>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</si>
  <si>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</si>
  <si>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</si>
  <si>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</si>
  <si>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</si>
  <si>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</si>
  <si>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</si>
  <si>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</si>
  <si>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</si>
  <si>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</si>
  <si>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</si>
  <si>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</si>
  <si>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</si>
  <si>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</si>
  <si>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</si>
  <si>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</si>
  <si>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</si>
  <si>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</si>
  <si>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</si>
  <si>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</si>
  <si>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</si>
  <si>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</si>
  <si>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</si>
  <si>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</si>
  <si>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</si>
  <si>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</si>
  <si>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</si>
  <si>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</si>
  <si>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</si>
  <si>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</si>
  <si>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</si>
  <si>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</si>
  <si>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</si>
  <si>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</si>
  <si>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</si>
  <si>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</si>
  <si>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</si>
  <si>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</si>
  <si>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</si>
  <si>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</si>
  <si>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</si>
  <si>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</si>
  <si>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</si>
  <si>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</si>
  <si>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</si>
  <si>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</si>
  <si>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</si>
  <si>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</si>
  <si>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</si>
  <si>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</si>
  <si>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</si>
  <si>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</si>
  <si>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</si>
  <si>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</si>
  <si>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</si>
  <si>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</si>
  <si>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</si>
  <si>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</si>
  <si>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</si>
  <si>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</si>
  <si>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</si>
  <si>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</si>
  <si>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</si>
  <si>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</si>
  <si>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</si>
  <si>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</si>
  <si>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</si>
  <si>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</si>
  <si>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</si>
  <si>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</si>
  <si>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</si>
  <si>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</si>
  <si>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</si>
  <si>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</si>
  <si>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</si>
  <si>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</si>
  <si>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</si>
  <si>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</si>
  <si>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</si>
  <si>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</si>
  <si>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</si>
  <si>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</si>
  <si>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</si>
  <si>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</si>
  <si>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</si>
  <si>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</si>
  <si>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</si>
  <si>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</si>
  <si>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</si>
  <si>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</si>
  <si>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</si>
  <si>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</si>
  <si>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</si>
  <si>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</si>
  <si>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</si>
  <si>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</si>
  <si>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</si>
  <si>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</si>
  <si>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</si>
  <si>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</si>
  <si>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</si>
  <si>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</si>
  <si>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</si>
  <si>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</si>
  <si>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</si>
  <si>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</si>
  <si>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</si>
  <si>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</si>
  <si>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</si>
  <si>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</si>
  <si>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</si>
  <si>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</si>
  <si>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</si>
  <si>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</si>
  <si>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</si>
  <si>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</si>
  <si>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</si>
  <si>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</si>
  <si>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</si>
  <si>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</si>
  <si>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</si>
  <si>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</si>
  <si>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</si>
  <si>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</si>
  <si>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</si>
  <si>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</si>
  <si>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</si>
  <si>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</si>
  <si>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</si>
  <si>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</si>
  <si>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</si>
  <si>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</si>
  <si>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</si>
  <si>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</si>
  <si>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</si>
  <si>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</si>
  <si>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</si>
  <si>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</si>
  <si>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</si>
  <si>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</si>
  <si>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</si>
  <si>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</si>
  <si>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</si>
  <si>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</si>
  <si>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</si>
  <si>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</si>
  <si>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</si>
  <si>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</si>
  <si>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</si>
  <si>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</si>
  <si>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</si>
  <si>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</si>
  <si>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</si>
  <si>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</si>
  <si>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</si>
  <si>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</si>
  <si>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</si>
  <si>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</si>
  <si>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</si>
  <si>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</si>
  <si>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</si>
  <si>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</si>
  <si>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</si>
  <si>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</si>
  <si>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</si>
  <si>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</si>
  <si>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</si>
  <si>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</si>
  <si>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</si>
  <si>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</si>
  <si>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</si>
  <si>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</si>
  <si>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</si>
  <si>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</si>
  <si>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</si>
  <si>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</si>
  <si>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</si>
  <si>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</si>
  <si>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</si>
  <si>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</si>
  <si>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</si>
  <si>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</si>
  <si>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</si>
  <si>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</si>
  <si>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</si>
  <si>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</si>
  <si>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</si>
  <si>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</si>
  <si>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</si>
  <si>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</si>
  <si>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</si>
  <si>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</si>
  <si>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</si>
  <si>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</si>
  <si>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</si>
  <si>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</si>
  <si>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</si>
  <si>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</si>
  <si>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</si>
  <si>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</si>
  <si>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</si>
  <si>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</si>
  <si>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</si>
  <si>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</si>
  <si>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</si>
  <si>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</si>
  <si>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</si>
  <si>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</si>
  <si>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</si>
  <si>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</si>
  <si>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</si>
  <si>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</si>
  <si>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</si>
  <si>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</si>
  <si>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</si>
  <si>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</si>
  <si>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</si>
  <si>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</si>
  <si>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</si>
  <si>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</si>
  <si>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</si>
  <si>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</si>
  <si>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</si>
  <si>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</si>
  <si>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</si>
  <si>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</si>
  <si>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</si>
  <si>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</si>
  <si>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</si>
  <si>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</si>
  <si>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</si>
  <si>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</si>
  <si>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</si>
  <si>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</si>
  <si>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</si>
  <si>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</si>
  <si>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</si>
  <si>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</si>
  <si>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</si>
  <si>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</si>
  <si>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</si>
  <si>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</si>
  <si>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</si>
  <si>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</si>
  <si>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</si>
  <si>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</si>
  <si>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</si>
  <si>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</si>
  <si>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</si>
  <si>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</si>
  <si>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</si>
  <si>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</si>
  <si>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</si>
  <si>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</si>
  <si>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</si>
  <si>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</si>
  <si>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</si>
  <si>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</si>
  <si>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</si>
  <si>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</si>
  <si>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</si>
  <si>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</si>
  <si>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</si>
  <si>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</si>
  <si>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</si>
  <si>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</si>
  <si>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</si>
  <si>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</si>
  <si>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</si>
  <si>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</si>
  <si>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</si>
  <si>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</si>
  <si>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</si>
  <si>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</si>
  <si>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</si>
  <si>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</si>
  <si>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</si>
  <si>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</si>
  <si>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</si>
  <si>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</si>
  <si>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</si>
  <si>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</si>
  <si>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</si>
  <si>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</si>
  <si>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</si>
  <si>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</si>
  <si>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</si>
  <si>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</si>
  <si>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</si>
  <si>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</si>
  <si>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</si>
  <si>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</si>
  <si>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</si>
  <si>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</si>
  <si>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</si>
  <si>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</si>
  <si>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</si>
  <si>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</si>
  <si>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</si>
  <si>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</si>
  <si>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</si>
  <si>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</si>
  <si>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</si>
  <si>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</si>
  <si>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</si>
  <si>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</si>
  <si>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</si>
  <si>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</si>
  <si>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</si>
  <si>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</si>
  <si>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</si>
  <si>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</si>
  <si>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</si>
  <si>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</si>
  <si>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</si>
  <si>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</si>
  <si>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</si>
  <si>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</si>
  <si>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</si>
  <si>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</si>
  <si>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</si>
  <si>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</si>
  <si>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</si>
  <si>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</si>
  <si>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</si>
  <si>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</si>
  <si>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</si>
  <si>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</si>
  <si>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</si>
  <si>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</si>
  <si>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</si>
  <si>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</si>
  <si>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</si>
  <si>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</si>
  <si>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</si>
  <si>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</si>
  <si>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</si>
  <si>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</si>
  <si>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</si>
  <si>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</si>
  <si>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</si>
  <si>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</si>
  <si>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</si>
  <si>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</si>
  <si>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</si>
  <si>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</si>
  <si>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</si>
  <si>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</si>
  <si>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</si>
  <si>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</si>
  <si>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</si>
  <si>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</si>
  <si>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</si>
  <si>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</si>
  <si>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</si>
  <si>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</si>
  <si>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</si>
  <si>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</si>
  <si>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</si>
  <si>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</si>
  <si>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</si>
  <si>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</si>
  <si>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</si>
  <si>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</si>
  <si>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</si>
  <si>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</si>
  <si>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</si>
  <si>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</si>
  <si>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</si>
  <si>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</si>
  <si>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</si>
  <si>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</si>
  <si>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</si>
  <si>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</si>
  <si>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</si>
  <si>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</si>
  <si>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</si>
  <si>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</si>
  <si>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</si>
  <si>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</si>
  <si>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</si>
  <si>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</si>
  <si>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</si>
  <si>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</si>
  <si>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</si>
  <si>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</si>
  <si>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</si>
  <si>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</si>
  <si>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</si>
  <si>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</si>
  <si>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</si>
  <si>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</si>
  <si>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</si>
  <si>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</si>
  <si>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</si>
  <si>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</si>
  <si>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</si>
  <si>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</si>
  <si>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</si>
  <si>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</si>
  <si>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</si>
  <si>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</si>
  <si>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</si>
  <si>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</si>
  <si>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</si>
  <si>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</si>
  <si>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</si>
  <si>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</si>
  <si>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</si>
  <si>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</si>
  <si>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</si>
  <si>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</si>
  <si>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</si>
  <si>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</si>
  <si>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</si>
  <si>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</si>
  <si>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</si>
  <si>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</si>
  <si>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</si>
  <si>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</si>
  <si>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</si>
  <si>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LISTOPAD 2020.</t>
  </si>
  <si>
    <t>ANUŠA REŠETAR</t>
  </si>
  <si>
    <t>anusa.resetar@poljinos.hr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</si>
</sst>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2294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>
        <v>31515585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82438669</v>
      </c>
      <c r="D14" s="163">
        <f>+D15+D16</f>
        <v>79611664</v>
      </c>
      <c r="E14" s="163">
        <f>+E15+E16</f>
        <v>79731283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82438669</v>
      </c>
      <c r="D15" s="166">
        <f>'PLAN PRIHODA I PRIMITAKA '!D68</f>
        <v>79611664</v>
      </c>
      <c r="E15" s="166">
        <f>'PLAN PRIHODA I PRIMITAKA '!D109</f>
        <v>79731283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82362869</v>
      </c>
      <c r="D17" s="170">
        <f>+D18+D19</f>
        <v>79550869</v>
      </c>
      <c r="E17" s="170">
        <f>+E18+E19</f>
        <v>79554869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79519869</v>
      </c>
      <c r="D18" s="172">
        <f>'PLAN RASHODA I IZDATAKA'!D72</f>
        <v>79519869</v>
      </c>
      <c r="E18" s="172">
        <f>'PLAN RASHODA I IZDATAKA'!D92</f>
        <v>79519869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2843000</v>
      </c>
      <c r="D19" s="172">
        <f>'PLAN RASHODA I IZDATAKA'!D80</f>
        <v>31000</v>
      </c>
      <c r="E19" s="172">
        <f>'PLAN RASHODA I IZDATAKA'!D100</f>
        <v>35000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75800</v>
      </c>
      <c r="D20" s="163">
        <f>+D14-D17</f>
        <v>60795</v>
      </c>
      <c r="E20" s="163">
        <f>+E14-E17</f>
        <v>176414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75800</v>
      </c>
      <c r="E23" s="171">
        <f>'PLAN PRIHODA I PRIMITAKA '!D87</f>
        <v>136595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-75800</v>
      </c>
      <c r="D24" s="175">
        <f>'PLAN PRIHODA I PRIMITAKA '!D48</f>
        <v>-136595</v>
      </c>
      <c r="E24" s="176">
        <f>'PLAN PRIHODA I PRIMITAKA '!D89</f>
        <v>-313009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3" sqref="G3:G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10271175</v>
      </c>
      <c r="H3" s="185">
        <v>10702386</v>
      </c>
      <c r="I3" s="185">
        <v>10822005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563</v>
      </c>
      <c r="D4" s="138" t="str">
        <f t="shared" ref="D4:D67" si="4">IFERROR(VLOOKUP(E4,$Q$6:$T$200,4,FALSE),"")</f>
        <v>Europski fond za regionalni razvoj (ERDF)</v>
      </c>
      <c r="E4" s="150">
        <v>632410563</v>
      </c>
      <c r="F4" s="191" t="str">
        <f t="shared" ref="F4:F67" si="5">IFERROR(VLOOKUP(E4,$Q$6:$T$200,2,FALSE),"")</f>
        <v>Europski fond za regionalni razvoj (EFRR)</v>
      </c>
      <c r="G4" s="185">
        <v>3054400</v>
      </c>
      <c r="H4" s="185">
        <v>360878</v>
      </c>
      <c r="I4" s="185">
        <v>0</v>
      </c>
      <c r="K4" s="141" t="str">
        <f t="shared" ref="K4:K67" si="6">LEFT(E4,3)</f>
        <v>632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61664307</v>
      </c>
      <c r="H5" s="185">
        <v>61469594</v>
      </c>
      <c r="I5" s="185">
        <v>61830472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5845241</v>
      </c>
      <c r="H6" s="185">
        <v>5476286</v>
      </c>
      <c r="I6" s="185">
        <v>5476286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52</v>
      </c>
      <c r="D7" s="138" t="str">
        <f t="shared" si="4"/>
        <v xml:space="preserve">Ostale pomoći i darovnice </v>
      </c>
      <c r="E7" s="150">
        <v>639110000</v>
      </c>
      <c r="F7" s="191" t="str">
        <f t="shared" si="5"/>
        <v>Tekući prijenosi između proračunskih korisnika istog proračuna</v>
      </c>
      <c r="G7" s="185">
        <v>1603546</v>
      </c>
      <c r="H7" s="185">
        <v>1602520</v>
      </c>
      <c r="I7" s="185">
        <v>1602520</v>
      </c>
      <c r="K7" s="141" t="str">
        <f t="shared" si="6"/>
        <v>639</v>
      </c>
      <c r="L7" s="141" t="str">
        <f t="shared" si="7"/>
        <v>63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8" activePane="bottomLeft" state="frozen"/>
      <selection pane="bottomLeft" activeCell="I73" sqref="I73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8078947</v>
      </c>
      <c r="J3" s="185">
        <v>8332033</v>
      </c>
      <c r="K3" s="185">
        <v>8374197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1315177</v>
      </c>
      <c r="J4" s="185">
        <v>1356378</v>
      </c>
      <c r="K4" s="185">
        <v>1363241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816</v>
      </c>
      <c r="H5" s="146" t="str">
        <f t="shared" si="5"/>
        <v>REDOVNA DJELATNOST JAVNIH INSTITUTA</v>
      </c>
      <c r="I5" s="185">
        <v>172402</v>
      </c>
      <c r="J5" s="185">
        <v>179902</v>
      </c>
      <c r="K5" s="185">
        <v>179902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816</v>
      </c>
      <c r="H6" s="146" t="str">
        <f t="shared" si="5"/>
        <v>REDOVNA DJELATNOST JAVNIH INSTITUTA</v>
      </c>
      <c r="I6" s="185">
        <v>120421</v>
      </c>
      <c r="J6" s="185">
        <v>120414</v>
      </c>
      <c r="K6" s="185">
        <v>120414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816</v>
      </c>
      <c r="H7" s="146" t="str">
        <f t="shared" si="5"/>
        <v>REDOVNA DJELATNOST JAVNIH INSTITUTA</v>
      </c>
      <c r="I7" s="185">
        <v>500</v>
      </c>
      <c r="J7" s="185">
        <v>500</v>
      </c>
      <c r="K7" s="185">
        <v>500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816</v>
      </c>
      <c r="H8" s="146" t="str">
        <f t="shared" si="5"/>
        <v>REDOVNA DJELATNOST JAVNIH INSTITUTA</v>
      </c>
      <c r="I8" s="185">
        <v>11746</v>
      </c>
      <c r="J8" s="185">
        <v>11746</v>
      </c>
      <c r="K8" s="185">
        <v>11746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824</v>
      </c>
      <c r="H9" s="146" t="str">
        <f t="shared" si="5"/>
        <v>PROGRAMSKO FINANCIRANJE JAVNIH ZNANSTVENIH INSTITUTA</v>
      </c>
      <c r="I9" s="185">
        <v>76761</v>
      </c>
      <c r="J9" s="185">
        <v>107154</v>
      </c>
      <c r="K9" s="185">
        <v>111622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824</v>
      </c>
      <c r="H10" s="146" t="str">
        <f t="shared" si="5"/>
        <v>PROGRAMSKO FINANCIRANJE JAVNIH ZNANSTVENIH INSTITUTA</v>
      </c>
      <c r="I10" s="185">
        <v>29569</v>
      </c>
      <c r="J10" s="185">
        <v>34781</v>
      </c>
      <c r="K10" s="185">
        <v>39370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3214</v>
      </c>
      <c r="F11" s="146" t="str">
        <f t="shared" si="4"/>
        <v>Ostale naknade troškova zaposlenima</v>
      </c>
      <c r="G11" s="186" t="s">
        <v>824</v>
      </c>
      <c r="H11" s="146" t="str">
        <f t="shared" si="5"/>
        <v>PROGRAMSKO FINANCIRANJE JAVNIH ZNANSTVENIH INSTITUTA</v>
      </c>
      <c r="I11" s="185">
        <v>709</v>
      </c>
      <c r="J11" s="185">
        <v>869</v>
      </c>
      <c r="K11" s="185">
        <v>957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824</v>
      </c>
      <c r="H12" s="146" t="str">
        <f t="shared" si="5"/>
        <v>PROGRAMSKO FINANCIRANJE JAVNIH ZNANSTVENIH INSTITUTA</v>
      </c>
      <c r="I12" s="185">
        <v>27779</v>
      </c>
      <c r="J12" s="185">
        <v>33996</v>
      </c>
      <c r="K12" s="185">
        <v>37505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3222</v>
      </c>
      <c r="F13" s="146" t="str">
        <f t="shared" si="4"/>
        <v>Materijal i sirovine</v>
      </c>
      <c r="G13" s="186" t="s">
        <v>824</v>
      </c>
      <c r="H13" s="146" t="str">
        <f t="shared" si="5"/>
        <v>PROGRAMSKO FINANCIRANJE JAVNIH ZNANSTVENIH INSTITUTA</v>
      </c>
      <c r="I13" s="185">
        <v>45567</v>
      </c>
      <c r="J13" s="185">
        <v>50543</v>
      </c>
      <c r="K13" s="185">
        <v>54711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824</v>
      </c>
      <c r="H14" s="146" t="str">
        <f t="shared" si="5"/>
        <v>PROGRAMSKO FINANCIRANJE JAVNIH ZNANSTVENIH INSTITUTA</v>
      </c>
      <c r="I14" s="185">
        <v>95908</v>
      </c>
      <c r="J14" s="185">
        <v>117611</v>
      </c>
      <c r="K14" s="185">
        <v>129448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824</v>
      </c>
      <c r="H15" s="146" t="str">
        <f t="shared" si="5"/>
        <v>PROGRAMSKO FINANCIRANJE JAVNIH ZNANSTVENIH INSTITUTA</v>
      </c>
      <c r="I15" s="185">
        <v>11391</v>
      </c>
      <c r="J15" s="185">
        <v>13968</v>
      </c>
      <c r="K15" s="185">
        <v>15374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3225</v>
      </c>
      <c r="F16" s="146" t="str">
        <f t="shared" si="4"/>
        <v>Sitni inventar i auto gume</v>
      </c>
      <c r="G16" s="186" t="s">
        <v>824</v>
      </c>
      <c r="H16" s="146" t="str">
        <f t="shared" si="5"/>
        <v>PROGRAMSKO FINANCIRANJE JAVNIH ZNANSTVENIH INSTITUTA</v>
      </c>
      <c r="I16" s="185">
        <v>2859</v>
      </c>
      <c r="J16" s="185">
        <v>3507</v>
      </c>
      <c r="K16" s="185">
        <v>3859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3227</v>
      </c>
      <c r="F17" s="146" t="str">
        <f t="shared" si="4"/>
        <v>Službena, radna i zaštitna odjeća i obuća</v>
      </c>
      <c r="G17" s="186" t="s">
        <v>824</v>
      </c>
      <c r="H17" s="146" t="str">
        <f t="shared" si="5"/>
        <v>PROGRAMSKO FINANCIRANJE JAVNIH ZNANSTVENIH INSTITUTA</v>
      </c>
      <c r="I17" s="185">
        <v>1143</v>
      </c>
      <c r="J17" s="185">
        <v>1401</v>
      </c>
      <c r="K17" s="185">
        <v>1542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3231</v>
      </c>
      <c r="F18" s="146" t="str">
        <f t="shared" si="4"/>
        <v>Usluge telefona, pošte i prijevoza</v>
      </c>
      <c r="G18" s="186" t="s">
        <v>824</v>
      </c>
      <c r="H18" s="146" t="str">
        <f t="shared" si="5"/>
        <v>PROGRAMSKO FINANCIRANJE JAVNIH ZNANSTVENIH INSTITUTA</v>
      </c>
      <c r="I18" s="185">
        <v>29913</v>
      </c>
      <c r="J18" s="185">
        <v>36682</v>
      </c>
      <c r="K18" s="185">
        <v>40373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3232</v>
      </c>
      <c r="F19" s="146" t="str">
        <f t="shared" si="4"/>
        <v>Usluge tekućeg i investicijskog održavanja</v>
      </c>
      <c r="G19" s="186" t="s">
        <v>824</v>
      </c>
      <c r="H19" s="146" t="str">
        <f t="shared" si="5"/>
        <v>PROGRAMSKO FINANCIRANJE JAVNIH ZNANSTVENIH INSTITUTA</v>
      </c>
      <c r="I19" s="185">
        <v>41687</v>
      </c>
      <c r="J19" s="185">
        <v>51120</v>
      </c>
      <c r="K19" s="185">
        <v>56265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3233</v>
      </c>
      <c r="F20" s="146" t="str">
        <f t="shared" si="4"/>
        <v>Usluge promidžbe i informiranja</v>
      </c>
      <c r="G20" s="186" t="s">
        <v>824</v>
      </c>
      <c r="H20" s="146" t="str">
        <f t="shared" si="5"/>
        <v>PROGRAMSKO FINANCIRANJE JAVNIH ZNANSTVENIH INSTITUTA</v>
      </c>
      <c r="I20" s="185">
        <v>8088</v>
      </c>
      <c r="J20" s="185">
        <v>9578</v>
      </c>
      <c r="K20" s="185">
        <v>11793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3234</v>
      </c>
      <c r="F21" s="146" t="str">
        <f t="shared" si="4"/>
        <v>Komunalne usluge</v>
      </c>
      <c r="G21" s="186" t="s">
        <v>824</v>
      </c>
      <c r="H21" s="146" t="str">
        <f t="shared" si="5"/>
        <v>PROGRAMSKO FINANCIRANJE JAVNIH ZNANSTVENIH INSTITUTA</v>
      </c>
      <c r="I21" s="185">
        <v>41417</v>
      </c>
      <c r="J21" s="185">
        <v>50788</v>
      </c>
      <c r="K21" s="185">
        <v>55900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3236</v>
      </c>
      <c r="F22" s="146" t="str">
        <f t="shared" si="4"/>
        <v>Zdravstvene i veterinarske usluge</v>
      </c>
      <c r="G22" s="186" t="s">
        <v>824</v>
      </c>
      <c r="H22" s="146" t="str">
        <f t="shared" si="5"/>
        <v>PROGRAMSKO FINANCIRANJE JAVNIH ZNANSTVENIH INSTITUTA</v>
      </c>
      <c r="I22" s="185">
        <v>8361</v>
      </c>
      <c r="J22" s="185">
        <v>10253</v>
      </c>
      <c r="K22" s="185">
        <v>11285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3237</v>
      </c>
      <c r="F23" s="146" t="str">
        <f t="shared" si="4"/>
        <v>Intelektualne i osobne usluge</v>
      </c>
      <c r="G23" s="186" t="s">
        <v>824</v>
      </c>
      <c r="H23" s="146" t="str">
        <f t="shared" si="5"/>
        <v>PROGRAMSKO FINANCIRANJE JAVNIH ZNANSTVENIH INSTITUTA</v>
      </c>
      <c r="I23" s="185">
        <v>48310</v>
      </c>
      <c r="J23" s="185">
        <v>52383</v>
      </c>
      <c r="K23" s="185">
        <v>58456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3238</v>
      </c>
      <c r="F24" s="146" t="str">
        <f t="shared" si="4"/>
        <v>Računalne usluge</v>
      </c>
      <c r="G24" s="186" t="s">
        <v>824</v>
      </c>
      <c r="H24" s="146" t="str">
        <f t="shared" si="5"/>
        <v>PROGRAMSKO FINANCIRANJE JAVNIH ZNANSTVENIH INSTITUTA</v>
      </c>
      <c r="I24" s="185">
        <v>20325</v>
      </c>
      <c r="J24" s="185">
        <v>24924</v>
      </c>
      <c r="K24" s="185">
        <v>27432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3239</v>
      </c>
      <c r="F25" s="146" t="str">
        <f t="shared" si="4"/>
        <v>Ostale usluge</v>
      </c>
      <c r="G25" s="186" t="s">
        <v>824</v>
      </c>
      <c r="H25" s="146" t="str">
        <f t="shared" si="5"/>
        <v>PROGRAMSKO FINANCIRANJE JAVNIH ZNANSTVENIH INSTITUTA</v>
      </c>
      <c r="I25" s="185">
        <v>22943</v>
      </c>
      <c r="J25" s="185">
        <v>27494</v>
      </c>
      <c r="K25" s="185">
        <v>29758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3291</v>
      </c>
      <c r="F26" s="146" t="str">
        <f t="shared" si="4"/>
        <v>Naknade za rad predstavničkih i izvršnih tijela, povjerensta</v>
      </c>
      <c r="G26" s="186" t="s">
        <v>824</v>
      </c>
      <c r="H26" s="146" t="str">
        <f t="shared" si="5"/>
        <v>PROGRAMSKO FINANCIRANJE JAVNIH ZNANSTVENIH INSTITUTA</v>
      </c>
      <c r="I26" s="185">
        <v>9863</v>
      </c>
      <c r="J26" s="185">
        <v>12094</v>
      </c>
      <c r="K26" s="185">
        <v>13312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3292</v>
      </c>
      <c r="F27" s="146" t="str">
        <f t="shared" si="4"/>
        <v>Premije osiguranja</v>
      </c>
      <c r="G27" s="186" t="s">
        <v>824</v>
      </c>
      <c r="H27" s="146" t="str">
        <f t="shared" si="5"/>
        <v>PROGRAMSKO FINANCIRANJE JAVNIH ZNANSTVENIH INSTITUTA</v>
      </c>
      <c r="I27" s="185">
        <v>5761</v>
      </c>
      <c r="J27" s="185">
        <v>7065</v>
      </c>
      <c r="K27" s="185">
        <v>7776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3293</v>
      </c>
      <c r="F28" s="146" t="str">
        <f t="shared" si="4"/>
        <v>Reprezentacija</v>
      </c>
      <c r="G28" s="186" t="s">
        <v>824</v>
      </c>
      <c r="H28" s="146" t="str">
        <f t="shared" si="5"/>
        <v>PROGRAMSKO FINANCIRANJE JAVNIH ZNANSTVENIH INSTITUTA</v>
      </c>
      <c r="I28" s="185">
        <v>4168</v>
      </c>
      <c r="J28" s="185">
        <v>5111</v>
      </c>
      <c r="K28" s="185">
        <v>5625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3294</v>
      </c>
      <c r="F29" s="146" t="str">
        <f t="shared" si="4"/>
        <v>Članarine i norme</v>
      </c>
      <c r="G29" s="186" t="s">
        <v>824</v>
      </c>
      <c r="H29" s="146" t="str">
        <f t="shared" si="5"/>
        <v>PROGRAMSKO FINANCIRANJE JAVNIH ZNANSTVENIH INSTITUTA</v>
      </c>
      <c r="I29" s="185">
        <v>3627</v>
      </c>
      <c r="J29" s="185">
        <v>4448</v>
      </c>
      <c r="K29" s="185">
        <v>4895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11</v>
      </c>
      <c r="D30" s="146" t="str">
        <f t="shared" si="3"/>
        <v>Opći prihodi i primici</v>
      </c>
      <c r="E30" s="151">
        <v>3299</v>
      </c>
      <c r="F30" s="146" t="str">
        <f t="shared" si="4"/>
        <v>Ostali nespomenuti rashodi poslovanja</v>
      </c>
      <c r="G30" s="186" t="s">
        <v>824</v>
      </c>
      <c r="H30" s="146" t="str">
        <f t="shared" si="5"/>
        <v>PROGRAMSKO FINANCIRANJE JAVNIH ZNANSTVENIH INSTITUTA</v>
      </c>
      <c r="I30" s="185">
        <v>12833</v>
      </c>
      <c r="J30" s="185">
        <v>14643</v>
      </c>
      <c r="K30" s="185">
        <v>19747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11</v>
      </c>
      <c r="D31" s="146" t="str">
        <f t="shared" si="3"/>
        <v>Opći prihodi i primici</v>
      </c>
      <c r="E31" s="151">
        <v>4221</v>
      </c>
      <c r="F31" s="146" t="str">
        <f t="shared" si="4"/>
        <v>Uredska oprema i namještaj</v>
      </c>
      <c r="G31" s="186" t="s">
        <v>824</v>
      </c>
      <c r="H31" s="146" t="str">
        <f t="shared" si="5"/>
        <v>PROGRAMSKO FINANCIRANJE JAVNIH ZNANSTVENIH INSTITUTA</v>
      </c>
      <c r="I31" s="185">
        <v>10000</v>
      </c>
      <c r="J31" s="185">
        <v>20000</v>
      </c>
      <c r="K31" s="185">
        <v>22000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11</v>
      </c>
      <c r="D32" s="146" t="str">
        <f t="shared" si="3"/>
        <v>Opći prihodi i primici</v>
      </c>
      <c r="E32" s="151">
        <v>4224</v>
      </c>
      <c r="F32" s="146" t="str">
        <f t="shared" si="4"/>
        <v>Medicinska i laboratorijska oprema</v>
      </c>
      <c r="G32" s="186" t="s">
        <v>824</v>
      </c>
      <c r="H32" s="146" t="str">
        <f t="shared" si="5"/>
        <v>PROGRAMSKO FINANCIRANJE JAVNIH ZNANSTVENIH INSTITUTA</v>
      </c>
      <c r="I32" s="185">
        <v>7000</v>
      </c>
      <c r="J32" s="185">
        <v>5000</v>
      </c>
      <c r="K32" s="185">
        <v>7000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11</v>
      </c>
      <c r="D33" s="146" t="str">
        <f t="shared" si="3"/>
        <v>Opći prihodi i primici</v>
      </c>
      <c r="E33" s="151">
        <v>4225</v>
      </c>
      <c r="F33" s="146" t="str">
        <f t="shared" si="4"/>
        <v>Instrumenti, uređaji i strojevi</v>
      </c>
      <c r="G33" s="186" t="s">
        <v>824</v>
      </c>
      <c r="H33" s="146" t="str">
        <f t="shared" si="5"/>
        <v>PROGRAMSKO FINANCIRANJE JAVNIH ZNANSTVENIH INSTITUTA</v>
      </c>
      <c r="I33" s="185">
        <v>6000</v>
      </c>
      <c r="J33" s="185">
        <v>6000</v>
      </c>
      <c r="K33" s="185">
        <v>6000</v>
      </c>
      <c r="M33" s="141" t="str">
        <f t="shared" si="6"/>
        <v>422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31</v>
      </c>
      <c r="D34" s="146" t="str">
        <f t="shared" si="3"/>
        <v>Vlastiti prihodi</v>
      </c>
      <c r="E34" s="151">
        <v>3111</v>
      </c>
      <c r="F34" s="146" t="str">
        <f t="shared" si="4"/>
        <v>Plaće za redovan rad</v>
      </c>
      <c r="G34" s="186" t="s">
        <v>816</v>
      </c>
      <c r="H34" s="146" t="str">
        <f t="shared" si="5"/>
        <v>REDOVNA DJELATNOST JAVNIH INSTITUTA</v>
      </c>
      <c r="I34" s="185">
        <v>15839446</v>
      </c>
      <c r="J34" s="185">
        <v>15586360</v>
      </c>
      <c r="K34" s="185">
        <v>15544196</v>
      </c>
      <c r="M34" s="141" t="str">
        <f t="shared" si="6"/>
        <v>311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31</v>
      </c>
      <c r="D35" s="146" t="str">
        <f t="shared" si="3"/>
        <v>Vlastiti prihodi</v>
      </c>
      <c r="E35" s="151">
        <v>3112</v>
      </c>
      <c r="F35" s="146" t="str">
        <f t="shared" si="4"/>
        <v>Plaće u naravi</v>
      </c>
      <c r="G35" s="186" t="s">
        <v>816</v>
      </c>
      <c r="H35" s="146" t="str">
        <f t="shared" si="5"/>
        <v>REDOVNA DJELATNOST JAVNIH INSTITUTA</v>
      </c>
      <c r="I35" s="185">
        <v>121619</v>
      </c>
      <c r="J35" s="185">
        <v>121619</v>
      </c>
      <c r="K35" s="185">
        <v>121619</v>
      </c>
      <c r="M35" s="141" t="str">
        <f t="shared" si="6"/>
        <v>311</v>
      </c>
      <c r="N35" s="141" t="str">
        <f t="shared" si="7"/>
        <v>31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31</v>
      </c>
      <c r="D36" s="146" t="str">
        <f t="shared" si="3"/>
        <v>Vlastiti prihodi</v>
      </c>
      <c r="E36" s="151">
        <v>3121</v>
      </c>
      <c r="F36" s="146" t="str">
        <f t="shared" si="4"/>
        <v>Ostali rashodi za zaposlene</v>
      </c>
      <c r="G36" s="186" t="s">
        <v>816</v>
      </c>
      <c r="H36" s="146" t="str">
        <f t="shared" si="5"/>
        <v>REDOVNA DJELATNOST JAVNIH INSTITUTA</v>
      </c>
      <c r="I36" s="185">
        <v>1230188</v>
      </c>
      <c r="J36" s="185">
        <v>1222688</v>
      </c>
      <c r="K36" s="185">
        <v>1222688</v>
      </c>
      <c r="M36" s="141" t="str">
        <f t="shared" si="6"/>
        <v>312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31</v>
      </c>
      <c r="D37" s="146" t="str">
        <f t="shared" si="3"/>
        <v>Vlastiti prihodi</v>
      </c>
      <c r="E37" s="151">
        <v>3132</v>
      </c>
      <c r="F37" s="146" t="str">
        <f t="shared" si="4"/>
        <v>Doprinosi za obvezno zdravstveno osiguranje</v>
      </c>
      <c r="G37" s="186" t="s">
        <v>816</v>
      </c>
      <c r="H37" s="146" t="str">
        <f t="shared" si="5"/>
        <v>REDOVNA DJELATNOST JAVNIH INSTITUTA</v>
      </c>
      <c r="I37" s="185">
        <v>2584954</v>
      </c>
      <c r="J37" s="185">
        <v>2543753</v>
      </c>
      <c r="K37" s="185">
        <v>2536890</v>
      </c>
      <c r="M37" s="141" t="str">
        <f t="shared" si="6"/>
        <v>313</v>
      </c>
      <c r="N37" s="141" t="str">
        <f t="shared" si="7"/>
        <v>31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31</v>
      </c>
      <c r="D38" s="146" t="str">
        <f t="shared" si="3"/>
        <v>Vlastiti prihodi</v>
      </c>
      <c r="E38" s="151">
        <v>3211</v>
      </c>
      <c r="F38" s="146" t="str">
        <f t="shared" si="4"/>
        <v>Službena putovanja</v>
      </c>
      <c r="G38" s="186" t="s">
        <v>816</v>
      </c>
      <c r="H38" s="146" t="str">
        <f t="shared" si="5"/>
        <v>REDOVNA DJELATNOST JAVNIH INSTITUTA</v>
      </c>
      <c r="I38" s="185">
        <v>289982</v>
      </c>
      <c r="J38" s="185">
        <v>259589</v>
      </c>
      <c r="K38" s="185">
        <v>294521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31</v>
      </c>
      <c r="D39" s="146" t="str">
        <f t="shared" si="3"/>
        <v>Vlastiti prihodi</v>
      </c>
      <c r="E39" s="151">
        <v>3212</v>
      </c>
      <c r="F39" s="146" t="str">
        <f t="shared" si="4"/>
        <v>Naknade za prijevoz, za rad na terenu i odvojeni život</v>
      </c>
      <c r="G39" s="186" t="s">
        <v>816</v>
      </c>
      <c r="H39" s="146" t="str">
        <f t="shared" si="5"/>
        <v>REDOVNA DJELATNOST JAVNIH INSTITUTA</v>
      </c>
      <c r="I39" s="185">
        <v>704541</v>
      </c>
      <c r="J39" s="185">
        <v>704548</v>
      </c>
      <c r="K39" s="185">
        <v>704548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31</v>
      </c>
      <c r="D40" s="146" t="str">
        <f t="shared" si="3"/>
        <v>Vlastiti prihodi</v>
      </c>
      <c r="E40" s="151">
        <v>3213</v>
      </c>
      <c r="F40" s="146" t="str">
        <f t="shared" si="4"/>
        <v>Stručno usavršavanje zaposlenika</v>
      </c>
      <c r="G40" s="186" t="s">
        <v>816</v>
      </c>
      <c r="H40" s="146" t="str">
        <f t="shared" si="5"/>
        <v>REDOVNA DJELATNOST JAVNIH INSTITUTA</v>
      </c>
      <c r="I40" s="185">
        <v>107944</v>
      </c>
      <c r="J40" s="185">
        <v>102732</v>
      </c>
      <c r="K40" s="185">
        <v>98143</v>
      </c>
      <c r="M40" s="141" t="str">
        <f t="shared" si="6"/>
        <v>321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31</v>
      </c>
      <c r="D41" s="146" t="str">
        <f t="shared" si="3"/>
        <v>Vlastiti prihodi</v>
      </c>
      <c r="E41" s="151">
        <v>3214</v>
      </c>
      <c r="F41" s="146" t="str">
        <f t="shared" si="4"/>
        <v>Ostale naknade troškova zaposlenima</v>
      </c>
      <c r="G41" s="186" t="s">
        <v>816</v>
      </c>
      <c r="H41" s="146" t="str">
        <f t="shared" si="5"/>
        <v>REDOVNA DJELATNOST JAVNIH INSTITUTA</v>
      </c>
      <c r="I41" s="185">
        <v>18963</v>
      </c>
      <c r="J41" s="185">
        <v>18803</v>
      </c>
      <c r="K41" s="185">
        <v>18715</v>
      </c>
      <c r="M41" s="141" t="str">
        <f t="shared" si="6"/>
        <v>321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31</v>
      </c>
      <c r="D42" s="146" t="str">
        <f t="shared" si="3"/>
        <v>Vlastiti prihodi</v>
      </c>
      <c r="E42" s="151">
        <v>3221</v>
      </c>
      <c r="F42" s="146" t="str">
        <f t="shared" si="4"/>
        <v>Uredski materijal i ostali materijalni rashodi</v>
      </c>
      <c r="G42" s="186" t="s">
        <v>816</v>
      </c>
      <c r="H42" s="146" t="str">
        <f t="shared" si="5"/>
        <v>REDOVNA DJELATNOST JAVNIH INSTITUTA</v>
      </c>
      <c r="I42" s="185">
        <v>169151</v>
      </c>
      <c r="J42" s="185">
        <v>162934</v>
      </c>
      <c r="K42" s="185">
        <v>159425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31</v>
      </c>
      <c r="D43" s="146" t="str">
        <f t="shared" si="3"/>
        <v>Vlastiti prihodi</v>
      </c>
      <c r="E43" s="151">
        <v>3222</v>
      </c>
      <c r="F43" s="146" t="str">
        <f t="shared" si="4"/>
        <v>Materijal i sirovine</v>
      </c>
      <c r="G43" s="186" t="s">
        <v>816</v>
      </c>
      <c r="H43" s="146" t="str">
        <f t="shared" si="5"/>
        <v>REDOVNA DJELATNOST JAVNIH INSTITUTA</v>
      </c>
      <c r="I43" s="185">
        <v>32192128</v>
      </c>
      <c r="J43" s="185">
        <v>32072552</v>
      </c>
      <c r="K43" s="185">
        <v>32266384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31</v>
      </c>
      <c r="D44" s="146" t="str">
        <f t="shared" si="3"/>
        <v>Vlastiti prihodi</v>
      </c>
      <c r="E44" s="151">
        <v>3223</v>
      </c>
      <c r="F44" s="146" t="str">
        <f t="shared" si="4"/>
        <v>Energija</v>
      </c>
      <c r="G44" s="186" t="s">
        <v>816</v>
      </c>
      <c r="H44" s="146" t="str">
        <f t="shared" si="5"/>
        <v>REDOVNA DJELATNOST JAVNIH INSTITUTA</v>
      </c>
      <c r="I44" s="185">
        <v>1136825</v>
      </c>
      <c r="J44" s="185">
        <v>1115122</v>
      </c>
      <c r="K44" s="185">
        <v>1103285</v>
      </c>
      <c r="M44" s="141" t="str">
        <f t="shared" si="6"/>
        <v>322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31</v>
      </c>
      <c r="D45" s="146" t="str">
        <f t="shared" si="3"/>
        <v>Vlastiti prihodi</v>
      </c>
      <c r="E45" s="151">
        <v>3224</v>
      </c>
      <c r="F45" s="146" t="str">
        <f t="shared" si="4"/>
        <v>Materijal i dijelovi za tekuće i investicijsko održavanje</v>
      </c>
      <c r="G45" s="186" t="s">
        <v>816</v>
      </c>
      <c r="H45" s="146" t="str">
        <f t="shared" si="5"/>
        <v>REDOVNA DJELATNOST JAVNIH INSTITUTA</v>
      </c>
      <c r="I45" s="185">
        <v>236848</v>
      </c>
      <c r="J45" s="185">
        <v>234271</v>
      </c>
      <c r="K45" s="185">
        <v>232865</v>
      </c>
      <c r="M45" s="141" t="str">
        <f t="shared" si="6"/>
        <v>322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31</v>
      </c>
      <c r="D46" s="146" t="str">
        <f t="shared" si="3"/>
        <v>Vlastiti prihodi</v>
      </c>
      <c r="E46" s="151">
        <v>3225</v>
      </c>
      <c r="F46" s="146" t="str">
        <f t="shared" si="4"/>
        <v>Sitni inventar i auto gume</v>
      </c>
      <c r="G46" s="186" t="s">
        <v>816</v>
      </c>
      <c r="H46" s="146" t="str">
        <f t="shared" si="5"/>
        <v>REDOVNA DJELATNOST JAVNIH INSTITUTA</v>
      </c>
      <c r="I46" s="185">
        <v>33336</v>
      </c>
      <c r="J46" s="185">
        <v>32688</v>
      </c>
      <c r="K46" s="185">
        <v>32336</v>
      </c>
      <c r="M46" s="141" t="str">
        <f t="shared" si="6"/>
        <v>322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31</v>
      </c>
      <c r="D47" s="146" t="str">
        <f t="shared" si="3"/>
        <v>Vlastiti prihodi</v>
      </c>
      <c r="E47" s="151">
        <v>3227</v>
      </c>
      <c r="F47" s="146" t="str">
        <f t="shared" si="4"/>
        <v>Službena, radna i zaštitna odjeća i obuća</v>
      </c>
      <c r="G47" s="186" t="s">
        <v>816</v>
      </c>
      <c r="H47" s="146" t="str">
        <f t="shared" si="5"/>
        <v>REDOVNA DJELATNOST JAVNIH INSTITUTA</v>
      </c>
      <c r="I47" s="185">
        <v>65383</v>
      </c>
      <c r="J47" s="185">
        <v>65125</v>
      </c>
      <c r="K47" s="185">
        <v>64984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08008</v>
      </c>
      <c r="B48" s="145" t="str">
        <f>IF(C48="","",VLOOKUP('Opći dio'!$C$3,'Opći dio'!$L$6:$U$136,9,FALSE))</f>
        <v>Javni instituti</v>
      </c>
      <c r="C48" s="151">
        <v>31</v>
      </c>
      <c r="D48" s="146" t="str">
        <f t="shared" si="3"/>
        <v>Vlastiti prihodi</v>
      </c>
      <c r="E48" s="151">
        <v>3231</v>
      </c>
      <c r="F48" s="146" t="str">
        <f t="shared" si="4"/>
        <v>Usluge telefona, pošte i prijevoza</v>
      </c>
      <c r="G48" s="186" t="s">
        <v>816</v>
      </c>
      <c r="H48" s="146" t="str">
        <f t="shared" si="5"/>
        <v>REDOVNA DJELATNOST JAVNIH INSTITUTA</v>
      </c>
      <c r="I48" s="185">
        <v>752189</v>
      </c>
      <c r="J48" s="185">
        <v>745420</v>
      </c>
      <c r="K48" s="185">
        <v>741729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08008</v>
      </c>
      <c r="B49" s="145" t="str">
        <f>IF(C49="","",VLOOKUP('Opći dio'!$C$3,'Opći dio'!$L$6:$U$136,9,FALSE))</f>
        <v>Javni instituti</v>
      </c>
      <c r="C49" s="151">
        <v>31</v>
      </c>
      <c r="D49" s="146" t="str">
        <f t="shared" si="3"/>
        <v>Vlastiti prihodi</v>
      </c>
      <c r="E49" s="151">
        <v>3232</v>
      </c>
      <c r="F49" s="146" t="str">
        <f t="shared" si="4"/>
        <v>Usluge tekućeg i investicijskog održavanja</v>
      </c>
      <c r="G49" s="186" t="s">
        <v>816</v>
      </c>
      <c r="H49" s="146" t="str">
        <f t="shared" si="5"/>
        <v>REDOVNA DJELATNOST JAVNIH INSTITUTA</v>
      </c>
      <c r="I49" s="185">
        <v>891396</v>
      </c>
      <c r="J49" s="185">
        <v>881963</v>
      </c>
      <c r="K49" s="185">
        <v>876818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08008</v>
      </c>
      <c r="B50" s="145" t="str">
        <f>IF(C50="","",VLOOKUP('Opći dio'!$C$3,'Opći dio'!$L$6:$U$136,9,FALSE))</f>
        <v>Javni instituti</v>
      </c>
      <c r="C50" s="151">
        <v>31</v>
      </c>
      <c r="D50" s="146" t="str">
        <f t="shared" si="3"/>
        <v>Vlastiti prihodi</v>
      </c>
      <c r="E50" s="151">
        <v>3233</v>
      </c>
      <c r="F50" s="146" t="str">
        <f t="shared" si="4"/>
        <v>Usluge promidžbe i informiranja</v>
      </c>
      <c r="G50" s="186" t="s">
        <v>816</v>
      </c>
      <c r="H50" s="146" t="str">
        <f t="shared" si="5"/>
        <v>REDOVNA DJELATNOST JAVNIH INSTITUTA</v>
      </c>
      <c r="I50" s="185">
        <v>704037</v>
      </c>
      <c r="J50" s="185">
        <v>702547</v>
      </c>
      <c r="K50" s="185">
        <v>700332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08008</v>
      </c>
      <c r="B51" s="145" t="str">
        <f>IF(C51="","",VLOOKUP('Opći dio'!$C$3,'Opći dio'!$L$6:$U$136,9,FALSE))</f>
        <v>Javni instituti</v>
      </c>
      <c r="C51" s="151">
        <v>31</v>
      </c>
      <c r="D51" s="146" t="str">
        <f t="shared" si="3"/>
        <v>Vlastiti prihodi</v>
      </c>
      <c r="E51" s="151">
        <v>3234</v>
      </c>
      <c r="F51" s="146" t="str">
        <f t="shared" si="4"/>
        <v>Komunalne usluge</v>
      </c>
      <c r="G51" s="186" t="s">
        <v>816</v>
      </c>
      <c r="H51" s="146" t="str">
        <f t="shared" si="5"/>
        <v>REDOVNA DJELATNOST JAVNIH INSTITUTA</v>
      </c>
      <c r="I51" s="185">
        <v>296823</v>
      </c>
      <c r="J51" s="185">
        <v>287452</v>
      </c>
      <c r="K51" s="185">
        <v>282340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08008</v>
      </c>
      <c r="B52" s="145" t="str">
        <f>IF(C52="","",VLOOKUP('Opći dio'!$C$3,'Opći dio'!$L$6:$U$136,9,FALSE))</f>
        <v>Javni instituti</v>
      </c>
      <c r="C52" s="151">
        <v>31</v>
      </c>
      <c r="D52" s="146" t="str">
        <f t="shared" si="3"/>
        <v>Vlastiti prihodi</v>
      </c>
      <c r="E52" s="151">
        <v>3235</v>
      </c>
      <c r="F52" s="146" t="str">
        <f t="shared" si="4"/>
        <v>Zakupnine i najamnine</v>
      </c>
      <c r="G52" s="186" t="s">
        <v>816</v>
      </c>
      <c r="H52" s="146" t="str">
        <f t="shared" si="5"/>
        <v>REDOVNA DJELATNOST JAVNIH INSTITUTA</v>
      </c>
      <c r="I52" s="185">
        <v>673388</v>
      </c>
      <c r="J52" s="185">
        <v>673388</v>
      </c>
      <c r="K52" s="185">
        <v>673388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08008</v>
      </c>
      <c r="B53" s="145" t="str">
        <f>IF(C53="","",VLOOKUP('Opći dio'!$C$3,'Opći dio'!$L$6:$U$136,9,FALSE))</f>
        <v>Javni instituti</v>
      </c>
      <c r="C53" s="151">
        <v>31</v>
      </c>
      <c r="D53" s="146" t="str">
        <f t="shared" si="3"/>
        <v>Vlastiti prihodi</v>
      </c>
      <c r="E53" s="151">
        <v>3236</v>
      </c>
      <c r="F53" s="146" t="str">
        <f t="shared" si="4"/>
        <v>Zdravstvene i veterinarske usluge</v>
      </c>
      <c r="G53" s="186" t="s">
        <v>816</v>
      </c>
      <c r="H53" s="146" t="str">
        <f t="shared" si="5"/>
        <v>REDOVNA DJELATNOST JAVNIH INSTITUTA</v>
      </c>
      <c r="I53" s="185">
        <v>16493</v>
      </c>
      <c r="J53" s="185">
        <v>14601</v>
      </c>
      <c r="K53" s="185">
        <v>13569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08008</v>
      </c>
      <c r="B54" s="145" t="str">
        <f>IF(C54="","",VLOOKUP('Opći dio'!$C$3,'Opći dio'!$L$6:$U$136,9,FALSE))</f>
        <v>Javni instituti</v>
      </c>
      <c r="C54" s="151">
        <v>31</v>
      </c>
      <c r="D54" s="146" t="str">
        <f t="shared" si="3"/>
        <v>Vlastiti prihodi</v>
      </c>
      <c r="E54" s="151">
        <v>3237</v>
      </c>
      <c r="F54" s="146" t="str">
        <f t="shared" si="4"/>
        <v>Intelektualne i osobne usluge</v>
      </c>
      <c r="G54" s="186" t="s">
        <v>816</v>
      </c>
      <c r="H54" s="146" t="str">
        <f t="shared" si="5"/>
        <v>REDOVNA DJELATNOST JAVNIH INSTITUTA</v>
      </c>
      <c r="I54" s="185">
        <v>2566763</v>
      </c>
      <c r="J54" s="185">
        <v>2552190</v>
      </c>
      <c r="K54" s="185">
        <v>2613617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08008</v>
      </c>
      <c r="B55" s="145" t="str">
        <f>IF(C55="","",VLOOKUP('Opći dio'!$C$3,'Opći dio'!$L$6:$U$136,9,FALSE))</f>
        <v>Javni instituti</v>
      </c>
      <c r="C55" s="151">
        <v>31</v>
      </c>
      <c r="D55" s="146" t="str">
        <f t="shared" si="3"/>
        <v>Vlastiti prihodi</v>
      </c>
      <c r="E55" s="151">
        <v>3238</v>
      </c>
      <c r="F55" s="146" t="str">
        <f t="shared" si="4"/>
        <v>Računalne usluge</v>
      </c>
      <c r="G55" s="186" t="s">
        <v>816</v>
      </c>
      <c r="H55" s="146" t="str">
        <f t="shared" si="5"/>
        <v>REDOVNA DJELATNOST JAVNIH INSTITUTA</v>
      </c>
      <c r="I55" s="185">
        <v>85655</v>
      </c>
      <c r="J55" s="185">
        <v>81056</v>
      </c>
      <c r="K55" s="185">
        <v>78548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08008</v>
      </c>
      <c r="B56" s="145" t="str">
        <f>IF(C56="","",VLOOKUP('Opći dio'!$C$3,'Opći dio'!$L$6:$U$136,9,FALSE))</f>
        <v>Javni instituti</v>
      </c>
      <c r="C56" s="151">
        <v>31</v>
      </c>
      <c r="D56" s="146" t="str">
        <f t="shared" si="3"/>
        <v>Vlastiti prihodi</v>
      </c>
      <c r="E56" s="151">
        <v>3239</v>
      </c>
      <c r="F56" s="146" t="str">
        <f t="shared" si="4"/>
        <v>Ostale usluge</v>
      </c>
      <c r="G56" s="186" t="s">
        <v>816</v>
      </c>
      <c r="H56" s="146" t="str">
        <f t="shared" si="5"/>
        <v>REDOVNA DJELATNOST JAVNIH INSTITUTA</v>
      </c>
      <c r="I56" s="185">
        <v>2366914</v>
      </c>
      <c r="J56" s="185">
        <v>2360985</v>
      </c>
      <c r="K56" s="185">
        <v>2414699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08008</v>
      </c>
      <c r="B57" s="145" t="str">
        <f>IF(C57="","",VLOOKUP('Opći dio'!$C$3,'Opći dio'!$L$6:$U$136,9,FALSE))</f>
        <v>Javni instituti</v>
      </c>
      <c r="C57" s="151">
        <v>31</v>
      </c>
      <c r="D57" s="146" t="str">
        <f t="shared" si="3"/>
        <v>Vlastiti prihodi</v>
      </c>
      <c r="E57" s="151">
        <v>3291</v>
      </c>
      <c r="F57" s="146" t="str">
        <f t="shared" si="4"/>
        <v>Naknade za rad predstavničkih i izvršnih tijela, povjerensta</v>
      </c>
      <c r="G57" s="186" t="s">
        <v>816</v>
      </c>
      <c r="H57" s="146" t="str">
        <f t="shared" si="5"/>
        <v>REDOVNA DJELATNOST JAVNIH INSTITUTA</v>
      </c>
      <c r="I57" s="185">
        <v>169461</v>
      </c>
      <c r="J57" s="185">
        <v>167230</v>
      </c>
      <c r="K57" s="185">
        <v>166012</v>
      </c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08008</v>
      </c>
      <c r="B58" s="145" t="str">
        <f>IF(C58="","",VLOOKUP('Opći dio'!$C$3,'Opći dio'!$L$6:$U$136,9,FALSE))</f>
        <v>Javni instituti</v>
      </c>
      <c r="C58" s="151">
        <v>31</v>
      </c>
      <c r="D58" s="146" t="str">
        <f t="shared" si="3"/>
        <v>Vlastiti prihodi</v>
      </c>
      <c r="E58" s="151">
        <v>3292</v>
      </c>
      <c r="F58" s="146" t="str">
        <f t="shared" si="4"/>
        <v>Premije osiguranja</v>
      </c>
      <c r="G58" s="186" t="s">
        <v>816</v>
      </c>
      <c r="H58" s="146" t="str">
        <f t="shared" si="5"/>
        <v>REDOVNA DJELATNOST JAVNIH INSTITUTA</v>
      </c>
      <c r="I58" s="185">
        <v>301074</v>
      </c>
      <c r="J58" s="185">
        <v>299770</v>
      </c>
      <c r="K58" s="185">
        <v>299059</v>
      </c>
      <c r="M58" s="141" t="str">
        <f t="shared" si="6"/>
        <v>329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08008</v>
      </c>
      <c r="B59" s="145" t="str">
        <f>IF(C59="","",VLOOKUP('Opći dio'!$C$3,'Opći dio'!$L$6:$U$136,9,FALSE))</f>
        <v>Javni instituti</v>
      </c>
      <c r="C59" s="151">
        <v>31</v>
      </c>
      <c r="D59" s="146" t="str">
        <f t="shared" si="3"/>
        <v>Vlastiti prihodi</v>
      </c>
      <c r="E59" s="151">
        <v>3293</v>
      </c>
      <c r="F59" s="146" t="str">
        <f t="shared" si="4"/>
        <v>Reprezentacija</v>
      </c>
      <c r="G59" s="186" t="s">
        <v>816</v>
      </c>
      <c r="H59" s="146" t="str">
        <f t="shared" si="5"/>
        <v>REDOVNA DJELATNOST JAVNIH INSTITUTA</v>
      </c>
      <c r="I59" s="185">
        <v>302772</v>
      </c>
      <c r="J59" s="185">
        <v>301829</v>
      </c>
      <c r="K59" s="185">
        <v>301315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08008</v>
      </c>
      <c r="B60" s="145" t="str">
        <f>IF(C60="","",VLOOKUP('Opći dio'!$C$3,'Opći dio'!$L$6:$U$136,9,FALSE))</f>
        <v>Javni instituti</v>
      </c>
      <c r="C60" s="151">
        <v>31</v>
      </c>
      <c r="D60" s="146" t="str">
        <f t="shared" si="3"/>
        <v>Vlastiti prihodi</v>
      </c>
      <c r="E60" s="151">
        <v>3294</v>
      </c>
      <c r="F60" s="146" t="str">
        <f t="shared" si="4"/>
        <v>Članarine i norme</v>
      </c>
      <c r="G60" s="186" t="s">
        <v>816</v>
      </c>
      <c r="H60" s="146" t="str">
        <f t="shared" si="5"/>
        <v>REDOVNA DJELATNOST JAVNIH INSTITUTA</v>
      </c>
      <c r="I60" s="185">
        <v>28073</v>
      </c>
      <c r="J60" s="185">
        <v>27252</v>
      </c>
      <c r="K60" s="185">
        <v>26805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08008</v>
      </c>
      <c r="B61" s="145" t="str">
        <f>IF(C61="","",VLOOKUP('Opći dio'!$C$3,'Opći dio'!$L$6:$U$136,9,FALSE))</f>
        <v>Javni instituti</v>
      </c>
      <c r="C61" s="151">
        <v>31</v>
      </c>
      <c r="D61" s="146" t="str">
        <f t="shared" si="3"/>
        <v>Vlastiti prihodi</v>
      </c>
      <c r="E61" s="151">
        <v>3295</v>
      </c>
      <c r="F61" s="146" t="str">
        <f t="shared" si="4"/>
        <v>Pristojbe i naknade</v>
      </c>
      <c r="G61" s="186" t="s">
        <v>816</v>
      </c>
      <c r="H61" s="146" t="str">
        <f t="shared" si="5"/>
        <v>REDOVNA DJELATNOST JAVNIH INSTITUTA</v>
      </c>
      <c r="I61" s="185">
        <v>113837</v>
      </c>
      <c r="J61" s="185">
        <v>113837</v>
      </c>
      <c r="K61" s="185">
        <v>113837</v>
      </c>
      <c r="M61" s="141" t="str">
        <f t="shared" si="6"/>
        <v>329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08008</v>
      </c>
      <c r="B62" s="145" t="str">
        <f>IF(C62="","",VLOOKUP('Opći dio'!$C$3,'Opći dio'!$L$6:$U$136,9,FALSE))</f>
        <v>Javni instituti</v>
      </c>
      <c r="C62" s="151">
        <v>31</v>
      </c>
      <c r="D62" s="146" t="str">
        <f t="shared" si="3"/>
        <v>Vlastiti prihodi</v>
      </c>
      <c r="E62" s="151">
        <v>3299</v>
      </c>
      <c r="F62" s="146" t="str">
        <f t="shared" si="4"/>
        <v>Ostali nespomenuti rashodi poslovanja</v>
      </c>
      <c r="G62" s="186" t="s">
        <v>816</v>
      </c>
      <c r="H62" s="146" t="str">
        <f t="shared" si="5"/>
        <v>REDOVNA DJELATNOST JAVNIH INSTITUTA</v>
      </c>
      <c r="I62" s="185">
        <v>3146347</v>
      </c>
      <c r="J62" s="185">
        <v>3145563</v>
      </c>
      <c r="K62" s="185">
        <v>3140459</v>
      </c>
      <c r="M62" s="141" t="str">
        <f t="shared" si="6"/>
        <v>329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08008</v>
      </c>
      <c r="B63" s="145" t="str">
        <f>IF(C63="","",VLOOKUP('Opći dio'!$C$3,'Opći dio'!$L$6:$U$136,9,FALSE))</f>
        <v>Javni instituti</v>
      </c>
      <c r="C63" s="151">
        <v>52</v>
      </c>
      <c r="D63" s="146" t="str">
        <f t="shared" si="3"/>
        <v>Ostale pomoći</v>
      </c>
      <c r="E63" s="151">
        <v>3299</v>
      </c>
      <c r="F63" s="146" t="str">
        <f t="shared" si="4"/>
        <v>Ostali nespomenuti rashodi poslovanja</v>
      </c>
      <c r="G63" s="186" t="s">
        <v>816</v>
      </c>
      <c r="H63" s="146" t="str">
        <f t="shared" si="5"/>
        <v>REDOVNA DJELATNOST JAVNIH INSTITUTA</v>
      </c>
      <c r="I63" s="185">
        <v>1603546</v>
      </c>
      <c r="J63" s="185">
        <v>1602520</v>
      </c>
      <c r="K63" s="185">
        <v>1602520</v>
      </c>
      <c r="M63" s="141" t="str">
        <f t="shared" si="6"/>
        <v>329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08008</v>
      </c>
      <c r="B64" s="145" t="str">
        <f>IF(C64="","",VLOOKUP('Opći dio'!$C$3,'Opći dio'!$L$6:$U$136,9,FALSE))</f>
        <v>Javni instituti</v>
      </c>
      <c r="C64" s="151">
        <v>31</v>
      </c>
      <c r="D64" s="146" t="str">
        <f t="shared" si="3"/>
        <v>Vlastiti prihodi</v>
      </c>
      <c r="E64" s="151">
        <v>3431</v>
      </c>
      <c r="F64" s="146" t="str">
        <f t="shared" si="4"/>
        <v>Bankarske usluge i usluge platnog prometa</v>
      </c>
      <c r="G64" s="186" t="s">
        <v>816</v>
      </c>
      <c r="H64" s="146" t="str">
        <f t="shared" si="5"/>
        <v>REDOVNA DJELATNOST JAVNIH INSTITUTA</v>
      </c>
      <c r="I64" s="185">
        <v>72817</v>
      </c>
      <c r="J64" s="185">
        <v>72817</v>
      </c>
      <c r="K64" s="185">
        <v>72817</v>
      </c>
      <c r="M64" s="141" t="str">
        <f t="shared" si="6"/>
        <v>343</v>
      </c>
      <c r="N64" s="141" t="str">
        <f t="shared" si="7"/>
        <v>34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08008</v>
      </c>
      <c r="B65" s="145" t="str">
        <f>IF(C65="","",VLOOKUP('Opći dio'!$C$3,'Opći dio'!$L$6:$U$136,9,FALSE))</f>
        <v>Javni instituti</v>
      </c>
      <c r="C65" s="151">
        <v>31</v>
      </c>
      <c r="D65" s="146" t="str">
        <f t="shared" si="3"/>
        <v>Vlastiti prihodi</v>
      </c>
      <c r="E65" s="151">
        <v>3432</v>
      </c>
      <c r="F65" s="146" t="str">
        <f t="shared" si="4"/>
        <v>Negativne tečajne razlike i razlike zbog primjene valutne kl</v>
      </c>
      <c r="G65" s="186" t="s">
        <v>816</v>
      </c>
      <c r="H65" s="146" t="str">
        <f t="shared" si="5"/>
        <v>REDOVNA DJELATNOST JAVNIH INSTITUTA</v>
      </c>
      <c r="I65" s="185">
        <v>126230</v>
      </c>
      <c r="J65" s="185">
        <v>126230</v>
      </c>
      <c r="K65" s="185">
        <v>126230</v>
      </c>
      <c r="M65" s="141" t="str">
        <f t="shared" si="6"/>
        <v>343</v>
      </c>
      <c r="N65" s="141" t="str">
        <f t="shared" si="7"/>
        <v>34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08008</v>
      </c>
      <c r="B66" s="145" t="str">
        <f>IF(C66="","",VLOOKUP('Opći dio'!$C$3,'Opći dio'!$L$6:$U$136,9,FALSE))</f>
        <v>Javni instituti</v>
      </c>
      <c r="C66" s="151">
        <v>31</v>
      </c>
      <c r="D66" s="146" t="str">
        <f t="shared" si="3"/>
        <v>Vlastiti prihodi</v>
      </c>
      <c r="E66" s="151">
        <v>3433</v>
      </c>
      <c r="F66" s="146" t="str">
        <f t="shared" si="4"/>
        <v>Zatezne kamate</v>
      </c>
      <c r="G66" s="186" t="s">
        <v>816</v>
      </c>
      <c r="H66" s="146" t="str">
        <f t="shared" si="5"/>
        <v>REDOVNA DJELATNOST JAVNIH INSTITUTA</v>
      </c>
      <c r="I66" s="185">
        <v>33112</v>
      </c>
      <c r="J66" s="185">
        <v>33112</v>
      </c>
      <c r="K66" s="185">
        <v>33112</v>
      </c>
      <c r="M66" s="141" t="str">
        <f t="shared" si="6"/>
        <v>343</v>
      </c>
      <c r="N66" s="141" t="str">
        <f t="shared" si="7"/>
        <v>34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08008</v>
      </c>
      <c r="B67" s="145" t="str">
        <f>IF(C67="","",VLOOKUP('Opći dio'!$C$3,'Opći dio'!$L$6:$U$136,9,FALSE))</f>
        <v>Javni instituti</v>
      </c>
      <c r="C67" s="151">
        <v>31</v>
      </c>
      <c r="D67" s="146" t="str">
        <f t="shared" si="3"/>
        <v>Vlastiti prihodi</v>
      </c>
      <c r="E67" s="151">
        <v>3434</v>
      </c>
      <c r="F67" s="146" t="str">
        <f t="shared" si="4"/>
        <v>Ostali nespomenuti financijski rashodi</v>
      </c>
      <c r="G67" s="186" t="s">
        <v>816</v>
      </c>
      <c r="H67" s="146" t="str">
        <f t="shared" si="5"/>
        <v>REDOVNA DJELATNOST JAVNIH INSTITUTA</v>
      </c>
      <c r="I67" s="185">
        <v>42908</v>
      </c>
      <c r="J67" s="185">
        <v>42908</v>
      </c>
      <c r="K67" s="185">
        <v>42908</v>
      </c>
      <c r="M67" s="141" t="str">
        <f t="shared" si="6"/>
        <v>343</v>
      </c>
      <c r="N67" s="141" t="str">
        <f t="shared" si="7"/>
        <v>34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08008</v>
      </c>
      <c r="B68" s="145" t="str">
        <f>IF(C68="","",VLOOKUP('Opći dio'!$C$3,'Opći dio'!$L$6:$U$136,9,FALSE))</f>
        <v>Javni instituti</v>
      </c>
      <c r="C68" s="151">
        <v>31</v>
      </c>
      <c r="D68" s="146" t="str">
        <f t="shared" ref="D68:D131" si="12">IFERROR(VLOOKUP(C68,$O$6:$P$23,2,FALSE),"")</f>
        <v>Vlastiti prihodi</v>
      </c>
      <c r="E68" s="151">
        <v>3811</v>
      </c>
      <c r="F68" s="146" t="str">
        <f t="shared" ref="F68:F131" si="13">IFERROR(VLOOKUP(E68,$R$5:$T$129,2,FALSE),"")</f>
        <v>Tekuće donacije u novcu</v>
      </c>
      <c r="G68" s="186" t="s">
        <v>816</v>
      </c>
      <c r="H68" s="146" t="str">
        <f t="shared" ref="H68:H131" si="14">IFERROR(VLOOKUP(G68,$X$6:$Y$200,2,FALSE),"")</f>
        <v>REDOVNA DJELATNOST JAVNIH INSTITUTA</v>
      </c>
      <c r="I68" s="185">
        <v>9500</v>
      </c>
      <c r="J68" s="185">
        <v>9500</v>
      </c>
      <c r="K68" s="185">
        <v>9500</v>
      </c>
      <c r="M68" s="141" t="str">
        <f t="shared" ref="M68:M131" si="15">LEFT(E68,3)</f>
        <v>381</v>
      </c>
      <c r="N68" s="141" t="str">
        <f t="shared" ref="N68:N131" si="16">LEFT(E68,2)</f>
        <v>38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08008</v>
      </c>
      <c r="B69" s="145" t="str">
        <f>IF(C69="","",VLOOKUP('Opći dio'!$C$3,'Opći dio'!$L$6:$U$136,9,FALSE))</f>
        <v>Javni instituti</v>
      </c>
      <c r="C69" s="151">
        <v>31</v>
      </c>
      <c r="D69" s="146" t="str">
        <f t="shared" si="12"/>
        <v>Vlastiti prihodi</v>
      </c>
      <c r="E69" s="151">
        <v>3831</v>
      </c>
      <c r="F69" s="146" t="str">
        <f t="shared" si="13"/>
        <v>Naknade šteta pravnim i fizičkim osobama</v>
      </c>
      <c r="G69" s="186" t="s">
        <v>816</v>
      </c>
      <c r="H69" s="146" t="str">
        <f t="shared" si="14"/>
        <v>REDOVNA DJELATNOST JAVNIH INSTITUTA</v>
      </c>
      <c r="I69" s="185">
        <v>2651</v>
      </c>
      <c r="J69" s="185">
        <v>2651</v>
      </c>
      <c r="K69" s="185">
        <v>2651</v>
      </c>
      <c r="M69" s="141" t="str">
        <f t="shared" si="15"/>
        <v>383</v>
      </c>
      <c r="N69" s="141" t="str">
        <f t="shared" si="16"/>
        <v>38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rowBreaks count="1" manualBreakCount="1">
    <brk id="33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563</v>
      </c>
      <c r="B3" s="146" t="str">
        <f t="shared" ref="B3" si="0">IFERROR(VLOOKUP(A3,$R$6:$S$23,2,FALSE),"")</f>
        <v>Europski fond za regionalni razvoj (ERDF)</v>
      </c>
      <c r="C3" s="151">
        <v>3211</v>
      </c>
      <c r="D3" s="146" t="str">
        <f>IFERROR(VLOOKUP(C3,$U$5:$W$129,2,FALSE),"")</f>
        <v>Službena putovanja</v>
      </c>
      <c r="E3" s="186" t="s">
        <v>1191</v>
      </c>
      <c r="F3" s="146" t="str">
        <f>IFERROR(VLOOKUP(E3,$AA$5:$AB$500,2,FALSE),"")</f>
        <v>Ulaganje u organizacijsku reformu i infrastrukturu sektora istraživanja, razvoja i inovacija</v>
      </c>
      <c r="G3" s="185">
        <v>39400</v>
      </c>
      <c r="H3" s="185">
        <v>39400</v>
      </c>
      <c r="I3" s="185">
        <v>0</v>
      </c>
      <c r="J3" s="201"/>
      <c r="K3" s="200"/>
      <c r="L3" s="200"/>
      <c r="M3" s="201"/>
      <c r="N3" s="201"/>
      <c r="P3" s="141" t="str">
        <f>LEFT(C3,3)</f>
        <v>321</v>
      </c>
      <c r="Q3" s="141" t="str">
        <f>LEFT(C3,2)</f>
        <v>32</v>
      </c>
    </row>
    <row r="4" spans="1:28">
      <c r="A4" s="151">
        <v>563</v>
      </c>
      <c r="B4" s="146" t="str">
        <f t="shared" ref="B4:B67" si="1">IFERROR(VLOOKUP(A4,$R$6:$S$23,2,FALSE),"")</f>
        <v>Europski fond za regionalni razvoj (ERDF)</v>
      </c>
      <c r="C4" s="151">
        <v>3222</v>
      </c>
      <c r="D4" s="146" t="str">
        <f t="shared" ref="D4:D67" si="2">IFERROR(VLOOKUP(C4,$U$5:$W$129,2,FALSE),"")</f>
        <v>Materijal i sirovine</v>
      </c>
      <c r="E4" s="186" t="s">
        <v>1191</v>
      </c>
      <c r="F4" s="146" t="str">
        <f t="shared" ref="F4:F67" si="3">IFERROR(VLOOKUP(E4,$AA$5:$AB$500,2,FALSE),"")</f>
        <v>Ulaganje u organizacijsku reformu i infrastrukturu sektora istraživanja, razvoja i inovacija</v>
      </c>
      <c r="G4" s="185">
        <v>83400</v>
      </c>
      <c r="H4" s="185">
        <v>198000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322</v>
      </c>
      <c r="Q4" s="141" t="str">
        <f t="shared" ref="Q4:Q67" si="5">LEFT(C4,2)</f>
        <v>32</v>
      </c>
      <c r="U4" s="147"/>
      <c r="V4" s="147"/>
    </row>
    <row r="5" spans="1:28">
      <c r="A5" s="151">
        <v>563</v>
      </c>
      <c r="B5" s="146" t="str">
        <f t="shared" si="1"/>
        <v>Europski fond za regionalni razvoj (ERDF)</v>
      </c>
      <c r="C5" s="151">
        <v>3237</v>
      </c>
      <c r="D5" s="146" t="str">
        <f t="shared" si="2"/>
        <v>Intelektualne i osobne usluge</v>
      </c>
      <c r="E5" s="186" t="s">
        <v>1191</v>
      </c>
      <c r="F5" s="146" t="str">
        <f t="shared" si="3"/>
        <v>Ulaganje u organizacijsku reformu i infrastrukturu sektora istraživanja, razvoja i inovacija</v>
      </c>
      <c r="G5" s="185">
        <v>57000</v>
      </c>
      <c r="H5" s="185">
        <v>67500</v>
      </c>
      <c r="I5" s="185">
        <v>0</v>
      </c>
      <c r="J5" s="201"/>
      <c r="K5" s="200"/>
      <c r="L5" s="200"/>
      <c r="M5" s="201"/>
      <c r="N5" s="201"/>
      <c r="P5" s="141" t="str">
        <f t="shared" si="4"/>
        <v>323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563</v>
      </c>
      <c r="B6" s="146" t="str">
        <f t="shared" si="1"/>
        <v>Europski fond za regionalni razvoj (ERDF)</v>
      </c>
      <c r="C6" s="151">
        <v>3239</v>
      </c>
      <c r="D6" s="146" t="str">
        <f t="shared" si="2"/>
        <v>Ostale usluge</v>
      </c>
      <c r="E6" s="186" t="s">
        <v>1191</v>
      </c>
      <c r="F6" s="146" t="str">
        <f t="shared" si="3"/>
        <v>Ulaganje u organizacijsku reformu i infrastrukturu sektora istraživanja, razvoja i inovacija</v>
      </c>
      <c r="G6" s="185">
        <v>54600</v>
      </c>
      <c r="H6" s="185">
        <v>55978</v>
      </c>
      <c r="I6" s="185">
        <v>0</v>
      </c>
      <c r="J6" s="201"/>
      <c r="K6" s="200"/>
      <c r="L6" s="200"/>
      <c r="M6" s="201"/>
      <c r="N6" s="201"/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563</v>
      </c>
      <c r="B7" s="146" t="str">
        <f t="shared" si="1"/>
        <v>Europski fond za regionalni razvoj (ERDF)</v>
      </c>
      <c r="C7" s="151">
        <v>4224</v>
      </c>
      <c r="D7" s="146" t="str">
        <f t="shared" si="2"/>
        <v>Medicinska i laboratorijska oprema</v>
      </c>
      <c r="E7" s="186" t="s">
        <v>1191</v>
      </c>
      <c r="F7" s="146" t="str">
        <f t="shared" si="3"/>
        <v>Ulaganje u organizacijsku reformu i infrastrukturu sektora istraživanja, razvoja i inovacija</v>
      </c>
      <c r="G7" s="185">
        <v>1700000</v>
      </c>
      <c r="H7" s="185">
        <v>0</v>
      </c>
      <c r="I7" s="185">
        <v>0</v>
      </c>
      <c r="J7" s="201"/>
      <c r="K7" s="200"/>
      <c r="L7" s="200"/>
      <c r="M7" s="201"/>
      <c r="N7" s="201"/>
      <c r="P7" s="141" t="str">
        <f t="shared" si="4"/>
        <v>422</v>
      </c>
      <c r="Q7" s="141" t="str">
        <f t="shared" si="5"/>
        <v>42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563</v>
      </c>
      <c r="B8" s="146" t="str">
        <f t="shared" si="1"/>
        <v>Europski fond za regionalni razvoj (ERDF)</v>
      </c>
      <c r="C8" s="151">
        <v>4225</v>
      </c>
      <c r="D8" s="146" t="str">
        <f t="shared" si="2"/>
        <v>Instrumenti, uređaji i strojevi</v>
      </c>
      <c r="E8" s="186" t="s">
        <v>1191</v>
      </c>
      <c r="F8" s="146" t="str">
        <f t="shared" si="3"/>
        <v>Ulaganje u organizacijsku reformu i infrastrukturu sektora istraživanja, razvoja i inovacija</v>
      </c>
      <c r="G8" s="185">
        <v>1120000</v>
      </c>
      <c r="H8" s="185">
        <v>0</v>
      </c>
      <c r="I8" s="185">
        <v>0</v>
      </c>
      <c r="J8" s="201"/>
      <c r="K8" s="200"/>
      <c r="L8" s="200"/>
      <c r="M8" s="201"/>
      <c r="N8" s="201"/>
      <c r="P8" s="141" t="str">
        <f t="shared" si="4"/>
        <v>422</v>
      </c>
      <c r="Q8" s="141" t="str">
        <f t="shared" si="5"/>
        <v>42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82438669</v>
      </c>
      <c r="E6" s="14">
        <f>+E27+E34</f>
        <v>10271175</v>
      </c>
      <c r="F6" s="14">
        <f t="shared" ref="F6:V6" si="0">+F27+F34</f>
        <v>0</v>
      </c>
      <c r="G6" s="14">
        <f t="shared" si="0"/>
        <v>67509548</v>
      </c>
      <c r="H6" s="14">
        <f>+H27+H34</f>
        <v>0</v>
      </c>
      <c r="I6" s="14">
        <f t="shared" si="0"/>
        <v>0</v>
      </c>
      <c r="J6" s="14">
        <f t="shared" si="0"/>
        <v>0</v>
      </c>
      <c r="K6" s="14">
        <f t="shared" si="0"/>
        <v>1603546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3054400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-75800</v>
      </c>
      <c r="E7" s="113">
        <v>0</v>
      </c>
      <c r="F7" s="113"/>
      <c r="G7" s="113">
        <v>-75800</v>
      </c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82362869</v>
      </c>
      <c r="E8" s="14">
        <f>+E5+E6+E7</f>
        <v>10271175</v>
      </c>
      <c r="F8" s="14">
        <f t="shared" ref="F8:V8" si="2">+F5+F6+F7</f>
        <v>0</v>
      </c>
      <c r="G8" s="14">
        <f t="shared" si="2"/>
        <v>67433748</v>
      </c>
      <c r="H8" s="14">
        <f>+H5+H6+H7</f>
        <v>0</v>
      </c>
      <c r="I8" s="14">
        <f t="shared" si="2"/>
        <v>0</v>
      </c>
      <c r="J8" s="14">
        <f t="shared" si="2"/>
        <v>0</v>
      </c>
      <c r="K8" s="14">
        <f t="shared" si="2"/>
        <v>1603546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3054400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82362869</v>
      </c>
      <c r="E9" s="136">
        <f>+'PLAN RASHODA I IZDATAKA'!E3</f>
        <v>10271175</v>
      </c>
      <c r="F9" s="136">
        <f>+'PLAN RASHODA I IZDATAKA'!F3</f>
        <v>0</v>
      </c>
      <c r="G9" s="136">
        <f>+'PLAN RASHODA I IZDATAKA'!G3</f>
        <v>67433748</v>
      </c>
      <c r="H9" s="136">
        <f>+'PLAN RASHODA I IZDATAKA'!H3</f>
        <v>0</v>
      </c>
      <c r="I9" s="136">
        <f>+'PLAN RASHODA I IZDATAKA'!I3</f>
        <v>0</v>
      </c>
      <c r="J9" s="136">
        <f>+'PLAN RASHODA I IZDATAKA'!J3</f>
        <v>0</v>
      </c>
      <c r="K9" s="136">
        <f>+'PLAN RASHODA I IZDATAKA'!K3</f>
        <v>1603546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3054400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3054400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3054400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1603546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1603546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67509548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67509548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10271175</v>
      </c>
      <c r="E24" s="189">
        <f>SUMIFS('Plan prihoda za unos u SAP'!$G$3:$G$501,'Plan prihoda za unos u SAP'!$C$3:$C$501,"=11",'Plan prihoda za unos u SAP'!$K$3:$K$501,"=671")</f>
        <v>10271175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82438669</v>
      </c>
      <c r="E27" s="4">
        <f>SUM(E11:E26)</f>
        <v>10271175</v>
      </c>
      <c r="F27" s="4">
        <f t="shared" ref="F27:W27" si="4">SUM(F11:F26)</f>
        <v>0</v>
      </c>
      <c r="G27" s="4">
        <f t="shared" si="4"/>
        <v>67509548</v>
      </c>
      <c r="H27" s="4">
        <f t="shared" si="4"/>
        <v>0</v>
      </c>
      <c r="I27" s="4">
        <f t="shared" si="4"/>
        <v>0</v>
      </c>
      <c r="J27" s="4">
        <f t="shared" si="4"/>
        <v>0</v>
      </c>
      <c r="K27" s="4">
        <f t="shared" si="4"/>
        <v>1603546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3054400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82438669</v>
      </c>
      <c r="E42" s="71">
        <f>+E41+E34+E27</f>
        <v>10271175</v>
      </c>
      <c r="F42" s="71">
        <f t="shared" ref="F42:U42" si="9">+F41+F34+F27</f>
        <v>0</v>
      </c>
      <c r="G42" s="71">
        <f t="shared" si="9"/>
        <v>67509548</v>
      </c>
      <c r="H42" s="71">
        <f>+H41+H34+H27</f>
        <v>0</v>
      </c>
      <c r="I42" s="71">
        <f t="shared" si="9"/>
        <v>0</v>
      </c>
      <c r="J42" s="71">
        <f t="shared" si="9"/>
        <v>0</v>
      </c>
      <c r="K42" s="71">
        <f t="shared" si="9"/>
        <v>1603546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3054400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75800</v>
      </c>
      <c r="E46" s="188">
        <f t="shared" ref="E46:W46" si="10">-E7</f>
        <v>0</v>
      </c>
      <c r="F46" s="188">
        <f t="shared" si="10"/>
        <v>0</v>
      </c>
      <c r="G46" s="188">
        <f t="shared" si="10"/>
        <v>75800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79611664</v>
      </c>
      <c r="E47" s="14">
        <f t="shared" ref="E47:V47" si="13">+E68+E75</f>
        <v>10702386</v>
      </c>
      <c r="F47" s="14">
        <f t="shared" si="13"/>
        <v>0</v>
      </c>
      <c r="G47" s="14">
        <f t="shared" si="13"/>
        <v>66945880</v>
      </c>
      <c r="H47" s="14">
        <f>+H68+H75</f>
        <v>0</v>
      </c>
      <c r="I47" s="14">
        <f t="shared" si="13"/>
        <v>0</v>
      </c>
      <c r="J47" s="14">
        <f t="shared" si="13"/>
        <v>0</v>
      </c>
      <c r="K47" s="14">
        <f t="shared" si="13"/>
        <v>1602520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360878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-136595</v>
      </c>
      <c r="E48" s="113"/>
      <c r="F48" s="113"/>
      <c r="G48" s="113">
        <v>-136595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79550869</v>
      </c>
      <c r="E49" s="14">
        <f>+E46+E47+E48</f>
        <v>10702386</v>
      </c>
      <c r="F49" s="14">
        <f t="shared" ref="F49:V49" si="14">+F46+F47+F48</f>
        <v>0</v>
      </c>
      <c r="G49" s="14">
        <f t="shared" si="14"/>
        <v>66885085</v>
      </c>
      <c r="H49" s="14">
        <f>+H46+H47+H48</f>
        <v>0</v>
      </c>
      <c r="I49" s="14">
        <f t="shared" si="14"/>
        <v>0</v>
      </c>
      <c r="J49" s="14">
        <f t="shared" si="14"/>
        <v>0</v>
      </c>
      <c r="K49" s="14">
        <f t="shared" si="14"/>
        <v>1602520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360878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79550869</v>
      </c>
      <c r="E50" s="136">
        <f>+'PLAN RASHODA I IZDATAKA'!E71</f>
        <v>10702386</v>
      </c>
      <c r="F50" s="136">
        <f>+'PLAN RASHODA I IZDATAKA'!F71</f>
        <v>0</v>
      </c>
      <c r="G50" s="136">
        <f>+'PLAN RASHODA I IZDATAKA'!G71</f>
        <v>66885085</v>
      </c>
      <c r="H50" s="136">
        <f>+'PLAN RASHODA I IZDATAKA'!H71</f>
        <v>0</v>
      </c>
      <c r="I50" s="136">
        <f>+'PLAN RASHODA I IZDATAKA'!I71</f>
        <v>0</v>
      </c>
      <c r="J50" s="136">
        <f>+'PLAN RASHODA I IZDATAKA'!J71</f>
        <v>0</v>
      </c>
      <c r="K50" s="136">
        <f>+'PLAN RASHODA I IZDATAKA'!K71</f>
        <v>1602520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360878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360878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360878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1602520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1602520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66945880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66945880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10702386</v>
      </c>
      <c r="E65" s="189">
        <f>SUMIFS('Plan prihoda za unos u SAP'!$H$3:$H$501,'Plan prihoda za unos u SAP'!$C$3:$C$501,"=11",'Plan prihoda za unos u SAP'!$K$3:$K$501,"=671")</f>
        <v>10702386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79611664</v>
      </c>
      <c r="E68" s="4">
        <f>SUM(E52:E67)</f>
        <v>10702386</v>
      </c>
      <c r="F68" s="4">
        <f t="shared" ref="F68:W68" si="16">SUM(F52:F67)</f>
        <v>0</v>
      </c>
      <c r="G68" s="4">
        <f t="shared" si="16"/>
        <v>66945880</v>
      </c>
      <c r="H68" s="4">
        <f t="shared" si="16"/>
        <v>0</v>
      </c>
      <c r="I68" s="4">
        <f t="shared" si="16"/>
        <v>0</v>
      </c>
      <c r="J68" s="4">
        <f>SUM(J52:J67)</f>
        <v>0</v>
      </c>
      <c r="K68" s="4">
        <f t="shared" si="16"/>
        <v>1602520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360878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79611664</v>
      </c>
      <c r="E83" s="71">
        <f t="shared" ref="E83:V83" si="21">+E82+E75+E68</f>
        <v>10702386</v>
      </c>
      <c r="F83" s="71">
        <f t="shared" si="21"/>
        <v>0</v>
      </c>
      <c r="G83" s="71">
        <f t="shared" si="21"/>
        <v>66945880</v>
      </c>
      <c r="H83" s="71">
        <f>+H82+H75+H68</f>
        <v>0</v>
      </c>
      <c r="I83" s="71">
        <f t="shared" si="21"/>
        <v>0</v>
      </c>
      <c r="J83" s="71">
        <f t="shared" si="21"/>
        <v>0</v>
      </c>
      <c r="K83" s="71">
        <f t="shared" si="21"/>
        <v>1602520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360878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136595</v>
      </c>
      <c r="E87" s="188">
        <f t="shared" ref="E87:V87" si="22">-E48</f>
        <v>0</v>
      </c>
      <c r="F87" s="188">
        <f t="shared" si="22"/>
        <v>0</v>
      </c>
      <c r="G87" s="188">
        <f t="shared" si="22"/>
        <v>136595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79731283</v>
      </c>
      <c r="E88" s="14">
        <f t="shared" ref="E88:V88" si="24">+E109+E116</f>
        <v>10822005</v>
      </c>
      <c r="F88" s="14">
        <f t="shared" si="24"/>
        <v>0</v>
      </c>
      <c r="G88" s="14">
        <f t="shared" si="24"/>
        <v>67306758</v>
      </c>
      <c r="H88" s="14">
        <f>+H109+H116</f>
        <v>0</v>
      </c>
      <c r="I88" s="14">
        <f t="shared" si="24"/>
        <v>0</v>
      </c>
      <c r="J88" s="14">
        <f t="shared" si="24"/>
        <v>0</v>
      </c>
      <c r="K88" s="14">
        <f t="shared" si="24"/>
        <v>1602520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-313009</v>
      </c>
      <c r="E89" s="113"/>
      <c r="F89" s="113"/>
      <c r="G89" s="113">
        <v>-313009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79554869</v>
      </c>
      <c r="E90" s="14">
        <f>+E87+E88+E89</f>
        <v>10822005</v>
      </c>
      <c r="F90" s="14">
        <f t="shared" ref="F90:V90" si="25">+F87+F88+F89</f>
        <v>0</v>
      </c>
      <c r="G90" s="14">
        <f t="shared" si="25"/>
        <v>67130344</v>
      </c>
      <c r="H90" s="14">
        <f>+H87+H88+H89</f>
        <v>0</v>
      </c>
      <c r="I90" s="14">
        <f t="shared" si="25"/>
        <v>0</v>
      </c>
      <c r="J90" s="14">
        <f t="shared" si="25"/>
        <v>0</v>
      </c>
      <c r="K90" s="14">
        <f t="shared" si="25"/>
        <v>1602520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79554869</v>
      </c>
      <c r="E91" s="136">
        <f>+'PLAN RASHODA I IZDATAKA'!E91</f>
        <v>10822005</v>
      </c>
      <c r="F91" s="136">
        <f>+'PLAN RASHODA I IZDATAKA'!F91</f>
        <v>0</v>
      </c>
      <c r="G91" s="136">
        <f>+'PLAN RASHODA I IZDATAKA'!G91</f>
        <v>67130344</v>
      </c>
      <c r="H91" s="136">
        <f>+'PLAN RASHODA I IZDATAKA'!H91</f>
        <v>0</v>
      </c>
      <c r="I91" s="136">
        <f>+'PLAN RASHODA I IZDATAKA'!I91</f>
        <v>0</v>
      </c>
      <c r="J91" s="136">
        <f>+'PLAN RASHODA I IZDATAKA'!J91</f>
        <v>0</v>
      </c>
      <c r="K91" s="136">
        <f>+'PLAN RASHODA I IZDATAKA'!K91</f>
        <v>1602520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1602520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1602520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67306758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67306758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10822005</v>
      </c>
      <c r="E106" s="189">
        <f>SUMIFS('Plan prihoda za unos u SAP'!$I$3:$I$501,'Plan prihoda za unos u SAP'!$C$3:$C$501,"=11",'Plan prihoda za unos u SAP'!$K$3:$K$501,"=671")</f>
        <v>10822005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79731283</v>
      </c>
      <c r="E109" s="4">
        <f>SUM(E93:E108)</f>
        <v>10822005</v>
      </c>
      <c r="F109" s="4">
        <f t="shared" ref="F109:W109" si="27">SUM(F93:F108)</f>
        <v>0</v>
      </c>
      <c r="G109" s="4">
        <f t="shared" si="27"/>
        <v>67306758</v>
      </c>
      <c r="H109" s="4">
        <f t="shared" si="27"/>
        <v>0</v>
      </c>
      <c r="I109" s="4">
        <f t="shared" si="27"/>
        <v>0</v>
      </c>
      <c r="J109" s="4">
        <f t="shared" si="27"/>
        <v>0</v>
      </c>
      <c r="K109" s="4">
        <f t="shared" si="27"/>
        <v>1602520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79731283</v>
      </c>
      <c r="E124" s="71">
        <f>+E123+E116+E109</f>
        <v>10822005</v>
      </c>
      <c r="F124" s="71">
        <f t="shared" ref="F124:W124" si="32">+F123+F116+F109</f>
        <v>0</v>
      </c>
      <c r="G124" s="71">
        <f t="shared" si="32"/>
        <v>67306758</v>
      </c>
      <c r="H124" s="71">
        <f>+H123+H116+H109</f>
        <v>0</v>
      </c>
      <c r="I124" s="71">
        <f t="shared" si="32"/>
        <v>0</v>
      </c>
      <c r="J124" s="71">
        <f t="shared" si="32"/>
        <v>0</v>
      </c>
      <c r="K124" s="71">
        <f t="shared" si="32"/>
        <v>1602520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view="pageBreakPreview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82362869</v>
      </c>
      <c r="E3" s="121">
        <f t="shared" ref="E3:W3" si="0">E4+E38+E58</f>
        <v>10271175</v>
      </c>
      <c r="F3" s="121">
        <f t="shared" si="0"/>
        <v>0</v>
      </c>
      <c r="G3" s="121">
        <f t="shared" si="0"/>
        <v>67433748</v>
      </c>
      <c r="H3" s="121">
        <f>H4+H38+H58</f>
        <v>0</v>
      </c>
      <c r="I3" s="121">
        <f t="shared" si="0"/>
        <v>0</v>
      </c>
      <c r="J3" s="121">
        <f t="shared" si="0"/>
        <v>0</v>
      </c>
      <c r="K3" s="121">
        <f t="shared" si="0"/>
        <v>1603546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3054400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79519869</v>
      </c>
      <c r="E4" s="125">
        <f>E5+E9+E15+E19+E23+E30+E33</f>
        <v>10248175</v>
      </c>
      <c r="F4" s="125">
        <f t="shared" ref="F4:W4" si="2">F5+F9+F15+F19+F23+F30+F33</f>
        <v>0</v>
      </c>
      <c r="G4" s="125">
        <f t="shared" si="2"/>
        <v>67433748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1603546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234400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29342733</v>
      </c>
      <c r="E5" s="12">
        <f>SUM(E6:E8)</f>
        <v>9566526</v>
      </c>
      <c r="F5" s="12">
        <f t="shared" ref="F5:W5" si="3">SUM(F6:F8)</f>
        <v>0</v>
      </c>
      <c r="G5" s="12">
        <f t="shared" si="3"/>
        <v>19776207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24040012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8078947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15961065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1402590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172402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1230188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3900131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1315177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2584954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49889918</v>
      </c>
      <c r="E9" s="78">
        <f t="shared" ref="E9:W9" si="4">SUM(E10:E14)</f>
        <v>681649</v>
      </c>
      <c r="F9" s="78">
        <f t="shared" si="4"/>
        <v>0</v>
      </c>
      <c r="G9" s="78">
        <f>SUM(G10:G14)</f>
        <v>47370323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1603546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234400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1388290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227460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1121430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39400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34101718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184647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33833671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83400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8686802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221544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8353658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111600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5713108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47998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4061564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1603546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275067</v>
      </c>
      <c r="E15" s="4">
        <f t="shared" ref="E15:W15" si="5">SUM(E16:E18)</f>
        <v>0</v>
      </c>
      <c r="F15" s="4">
        <f t="shared" si="5"/>
        <v>0</v>
      </c>
      <c r="G15" s="4">
        <f t="shared" si="5"/>
        <v>275067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275067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275067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12151</v>
      </c>
      <c r="E33" s="4">
        <f t="shared" ref="E33:W33" si="9">SUM(E34:E37)</f>
        <v>0</v>
      </c>
      <c r="F33" s="4">
        <f t="shared" si="9"/>
        <v>0</v>
      </c>
      <c r="G33" s="4">
        <f t="shared" si="9"/>
        <v>12151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9500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9500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2651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2651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2843000</v>
      </c>
      <c r="E38" s="126">
        <f>E42+E49+E51+E53+E39</f>
        <v>23000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2820000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2843000</v>
      </c>
      <c r="E42" s="4">
        <f t="shared" ref="E42:W42" si="12">SUM(E43:E48)</f>
        <v>23000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2820000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2843000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23000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2820000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79550869</v>
      </c>
      <c r="E71" s="121">
        <f t="shared" ref="E71:V71" si="20">+E72+E80+E86</f>
        <v>10702386</v>
      </c>
      <c r="F71" s="121">
        <f t="shared" si="20"/>
        <v>0</v>
      </c>
      <c r="G71" s="121">
        <f t="shared" si="20"/>
        <v>66885085</v>
      </c>
      <c r="H71" s="121">
        <f>+H72+H80+H86</f>
        <v>0</v>
      </c>
      <c r="I71" s="121">
        <f t="shared" si="20"/>
        <v>0</v>
      </c>
      <c r="J71" s="121">
        <f t="shared" si="20"/>
        <v>0</v>
      </c>
      <c r="K71" s="121">
        <f t="shared" si="20"/>
        <v>1602520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360878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79519869</v>
      </c>
      <c r="E72" s="130">
        <f t="shared" ref="E72:V72" si="22">SUM(E73:E79)</f>
        <v>10671386</v>
      </c>
      <c r="F72" s="130">
        <f t="shared" si="22"/>
        <v>0</v>
      </c>
      <c r="G72" s="130">
        <f t="shared" si="22"/>
        <v>66885085</v>
      </c>
      <c r="H72" s="130">
        <f>SUM(H73:H79)</f>
        <v>0</v>
      </c>
      <c r="I72" s="130">
        <f t="shared" si="22"/>
        <v>0</v>
      </c>
      <c r="J72" s="130">
        <f t="shared" si="22"/>
        <v>0</v>
      </c>
      <c r="K72" s="130">
        <f t="shared" si="22"/>
        <v>1602520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360878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29342733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9868313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19474420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49889918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803073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47123447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1602520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360878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275067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275067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12151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12151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31000</v>
      </c>
      <c r="E80" s="131">
        <f t="shared" ref="E80:V80" si="23">SUM(E81:E85)</f>
        <v>31000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31000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31000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79554869</v>
      </c>
      <c r="E91" s="121">
        <f t="shared" ref="E91:W91" si="25">E92+E100+E106</f>
        <v>10822005</v>
      </c>
      <c r="F91" s="121">
        <f t="shared" si="25"/>
        <v>0</v>
      </c>
      <c r="G91" s="121">
        <f t="shared" si="25"/>
        <v>67130344</v>
      </c>
      <c r="H91" s="121">
        <f>H92+H100+H106</f>
        <v>0</v>
      </c>
      <c r="I91" s="121">
        <f t="shared" si="25"/>
        <v>0</v>
      </c>
      <c r="J91" s="121">
        <f t="shared" si="25"/>
        <v>0</v>
      </c>
      <c r="K91" s="121">
        <f t="shared" si="25"/>
        <v>1602520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79519869</v>
      </c>
      <c r="E92" s="130">
        <f t="shared" ref="E92:G92" si="27">SUM(E93:E99)</f>
        <v>10787005</v>
      </c>
      <c r="F92" s="130">
        <f t="shared" si="27"/>
        <v>0</v>
      </c>
      <c r="G92" s="130">
        <f t="shared" si="27"/>
        <v>67130344</v>
      </c>
      <c r="H92" s="130">
        <f>SUM(H93:H99)</f>
        <v>0</v>
      </c>
      <c r="I92" s="130">
        <f t="shared" ref="I92:K92" si="28">SUM(I93:I99)</f>
        <v>0</v>
      </c>
      <c r="J92" s="130">
        <f t="shared" si="28"/>
        <v>0</v>
      </c>
      <c r="K92" s="130">
        <f t="shared" si="28"/>
        <v>1602520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29342733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9917340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19425393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49889918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869665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47417733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1602520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275067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275067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12151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12151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35000</v>
      </c>
      <c r="E100" s="131">
        <f t="shared" ref="E100:G100" si="31">SUM(E101:E105)</f>
        <v>35000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35000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35000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B64" sqref="B64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Anuša Rešetar</cp:lastModifiedBy>
  <cp:lastPrinted>2020-10-16T06:10:51Z</cp:lastPrinted>
  <dcterms:created xsi:type="dcterms:W3CDTF">2018-09-10T07:36:17Z</dcterms:created>
  <dcterms:modified xsi:type="dcterms:W3CDTF">2020-10-16T06:13:07Z</dcterms:modified>
</cp:coreProperties>
</file>