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primitaka'!$A$2:$W$17</definedName>
    <definedName name="_xlnm.Print_Area" localSheetId="2">'Unos rashoda i izdataka'!$A$2:$L$77</definedName>
    <definedName name="_xlnm.Print_Area" localSheetId="3">'Unos rashoda P4'!$A$2:$J$11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F13" i="31"/>
  <c r="W12" i="31"/>
  <c r="U12" i="31"/>
  <c r="S12" i="31"/>
  <c r="Q12" i="31"/>
  <c r="P12" i="31"/>
  <c r="N12" i="31"/>
  <c r="M12" i="31"/>
  <c r="L12" i="31"/>
  <c r="H12" i="31"/>
  <c r="F12" i="31"/>
  <c r="W35" i="31"/>
  <c r="U35" i="31"/>
  <c r="S35" i="31"/>
  <c r="Q35" i="31"/>
  <c r="P35" i="31"/>
  <c r="N35" i="31"/>
  <c r="M35" i="31"/>
  <c r="L35" i="31"/>
  <c r="H35" i="31"/>
  <c r="F35" i="31"/>
  <c r="W34" i="31"/>
  <c r="U34" i="31"/>
  <c r="S34" i="31"/>
  <c r="Q34" i="31"/>
  <c r="P34" i="31"/>
  <c r="N34" i="31"/>
  <c r="M34" i="31"/>
  <c r="L34" i="31"/>
  <c r="H34" i="31"/>
  <c r="F34" i="31"/>
  <c r="W23" i="31"/>
  <c r="U23" i="31"/>
  <c r="S23" i="31"/>
  <c r="Q23" i="31"/>
  <c r="P23" i="31"/>
  <c r="N23" i="31"/>
  <c r="M23" i="31"/>
  <c r="L23" i="31"/>
  <c r="H23" i="31"/>
  <c r="F23" i="31"/>
  <c r="W24" i="31"/>
  <c r="U24" i="31"/>
  <c r="S24" i="31"/>
  <c r="Q24" i="31"/>
  <c r="P24" i="31"/>
  <c r="N24" i="31"/>
  <c r="M24" i="31"/>
  <c r="L24" i="31"/>
  <c r="H24" i="31"/>
  <c r="F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F52" i="14"/>
  <c r="W51" i="14"/>
  <c r="U51" i="14"/>
  <c r="S51" i="14"/>
  <c r="Q51" i="14"/>
  <c r="P51" i="14"/>
  <c r="N51" i="14"/>
  <c r="M51" i="14"/>
  <c r="L51" i="14"/>
  <c r="H51" i="14"/>
  <c r="F51" i="14"/>
  <c r="W50" i="14"/>
  <c r="U50" i="14"/>
  <c r="S50" i="14"/>
  <c r="Q50" i="14"/>
  <c r="P50" i="14"/>
  <c r="N50" i="14"/>
  <c r="M50" i="14"/>
  <c r="L50" i="14"/>
  <c r="H50" i="14"/>
  <c r="F50" i="14"/>
  <c r="W49" i="14"/>
  <c r="U49" i="14"/>
  <c r="S49" i="14"/>
  <c r="Q49" i="14"/>
  <c r="P49" i="14"/>
  <c r="N49" i="14"/>
  <c r="M49" i="14"/>
  <c r="L49" i="14"/>
  <c r="H49" i="14"/>
  <c r="F49" i="14"/>
  <c r="W48" i="14"/>
  <c r="U48" i="14"/>
  <c r="S48" i="14"/>
  <c r="Q48" i="14"/>
  <c r="P48" i="14"/>
  <c r="N48" i="14"/>
  <c r="M48" i="14"/>
  <c r="L48" i="14"/>
  <c r="H48" i="14"/>
  <c r="F48" i="14"/>
  <c r="W46" i="14"/>
  <c r="U46" i="14"/>
  <c r="S46" i="14"/>
  <c r="Q46" i="14"/>
  <c r="P46" i="14"/>
  <c r="N46" i="14"/>
  <c r="M46" i="14"/>
  <c r="L46" i="14"/>
  <c r="H46" i="14"/>
  <c r="F46" i="14"/>
  <c r="W45" i="14"/>
  <c r="U45" i="14"/>
  <c r="S45" i="14"/>
  <c r="Q45" i="14"/>
  <c r="P45" i="14"/>
  <c r="N45" i="14"/>
  <c r="M45" i="14"/>
  <c r="L45" i="14"/>
  <c r="H45" i="14"/>
  <c r="F45" i="14"/>
  <c r="W44" i="14"/>
  <c r="U44" i="14"/>
  <c r="S44" i="14"/>
  <c r="Q44" i="14"/>
  <c r="P44" i="14"/>
  <c r="N44" i="14"/>
  <c r="M44" i="14"/>
  <c r="L44" i="14"/>
  <c r="H44" i="14"/>
  <c r="F44" i="14"/>
  <c r="W43" i="14"/>
  <c r="U43" i="14"/>
  <c r="S43" i="14"/>
  <c r="Q43" i="14"/>
  <c r="P43" i="14"/>
  <c r="N43" i="14"/>
  <c r="M43" i="14"/>
  <c r="L43" i="14"/>
  <c r="H43" i="14"/>
  <c r="F43" i="14"/>
  <c r="W42" i="14"/>
  <c r="U42" i="14"/>
  <c r="S42" i="14"/>
  <c r="Q42" i="14"/>
  <c r="P42" i="14"/>
  <c r="N42" i="14"/>
  <c r="M42" i="14"/>
  <c r="L42" i="14"/>
  <c r="H42" i="14"/>
  <c r="F42" i="14"/>
  <c r="W41" i="14"/>
  <c r="U41" i="14"/>
  <c r="S41" i="14"/>
  <c r="Q41" i="14"/>
  <c r="P41" i="14"/>
  <c r="N41" i="14"/>
  <c r="M41" i="14"/>
  <c r="L41" i="14"/>
  <c r="H41" i="14"/>
  <c r="F41" i="14"/>
  <c r="W40" i="14"/>
  <c r="U40" i="14"/>
  <c r="S40" i="14"/>
  <c r="Q40" i="14"/>
  <c r="P40" i="14"/>
  <c r="N40" i="14"/>
  <c r="M40" i="14"/>
  <c r="L40" i="14"/>
  <c r="H40" i="14"/>
  <c r="F40" i="14"/>
  <c r="W35" i="14"/>
  <c r="U35" i="14"/>
  <c r="S35" i="14"/>
  <c r="Q35" i="14"/>
  <c r="P35" i="14"/>
  <c r="N35" i="14"/>
  <c r="M35" i="14"/>
  <c r="L35" i="14"/>
  <c r="H35" i="14"/>
  <c r="F35" i="14"/>
  <c r="W34" i="14"/>
  <c r="U34" i="14"/>
  <c r="S34" i="14"/>
  <c r="Q34" i="14"/>
  <c r="P34" i="14"/>
  <c r="N34" i="14"/>
  <c r="M34" i="14"/>
  <c r="L34" i="14"/>
  <c r="H34" i="14"/>
  <c r="F34" i="14"/>
  <c r="W33" i="14"/>
  <c r="U33" i="14"/>
  <c r="S33" i="14"/>
  <c r="Q33" i="14"/>
  <c r="P33" i="14"/>
  <c r="N33" i="14"/>
  <c r="M33" i="14"/>
  <c r="L33" i="14"/>
  <c r="H33" i="14"/>
  <c r="F33" i="14"/>
  <c r="W32" i="14"/>
  <c r="U32" i="14"/>
  <c r="S32" i="14"/>
  <c r="Q32" i="14"/>
  <c r="P32" i="14"/>
  <c r="N32" i="14"/>
  <c r="M32" i="14"/>
  <c r="L32" i="14"/>
  <c r="H32" i="14"/>
  <c r="F32" i="14"/>
  <c r="W31" i="14"/>
  <c r="U31" i="14"/>
  <c r="S31" i="14"/>
  <c r="Q31" i="14"/>
  <c r="P31" i="14"/>
  <c r="N31" i="14"/>
  <c r="M31" i="14"/>
  <c r="L31" i="14"/>
  <c r="H31" i="14"/>
  <c r="F31" i="14"/>
  <c r="W29" i="14"/>
  <c r="U29" i="14"/>
  <c r="S29" i="14"/>
  <c r="Q29" i="14"/>
  <c r="P29" i="14"/>
  <c r="N29" i="14"/>
  <c r="M29" i="14"/>
  <c r="L29" i="14"/>
  <c r="H29" i="14"/>
  <c r="F29" i="14"/>
  <c r="W28" i="14"/>
  <c r="U28" i="14"/>
  <c r="S28" i="14"/>
  <c r="Q28" i="14"/>
  <c r="P28" i="14"/>
  <c r="N28" i="14"/>
  <c r="M28" i="14"/>
  <c r="L28" i="14"/>
  <c r="H28" i="14"/>
  <c r="F28" i="14"/>
  <c r="W27" i="14"/>
  <c r="U27" i="14"/>
  <c r="S27" i="14"/>
  <c r="Q27" i="14"/>
  <c r="P27" i="14"/>
  <c r="N27" i="14"/>
  <c r="M27" i="14"/>
  <c r="L27" i="14"/>
  <c r="H27" i="14"/>
  <c r="F27" i="14"/>
  <c r="W26" i="14"/>
  <c r="U26" i="14"/>
  <c r="S26" i="14"/>
  <c r="Q26" i="14"/>
  <c r="P26" i="14"/>
  <c r="N26" i="14"/>
  <c r="M26" i="14"/>
  <c r="L26" i="14"/>
  <c r="H26" i="14"/>
  <c r="F26" i="14"/>
  <c r="W25" i="14"/>
  <c r="U25" i="14"/>
  <c r="S25" i="14"/>
  <c r="Q25" i="14"/>
  <c r="P25" i="14"/>
  <c r="N25" i="14"/>
  <c r="M25" i="14"/>
  <c r="L25" i="14"/>
  <c r="H25" i="14"/>
  <c r="F25" i="14"/>
  <c r="W24" i="14"/>
  <c r="U24" i="14"/>
  <c r="S24" i="14"/>
  <c r="Q24" i="14"/>
  <c r="P24" i="14"/>
  <c r="N24" i="14"/>
  <c r="M24" i="14"/>
  <c r="L24" i="14"/>
  <c r="H24" i="14"/>
  <c r="F24" i="14"/>
  <c r="W23" i="14"/>
  <c r="U23" i="14"/>
  <c r="S23" i="14"/>
  <c r="Q23" i="14"/>
  <c r="P23" i="14"/>
  <c r="N23" i="14"/>
  <c r="M23" i="14"/>
  <c r="L23" i="14"/>
  <c r="H23" i="14"/>
  <c r="F23" i="14"/>
  <c r="W18" i="14"/>
  <c r="U18" i="14"/>
  <c r="S18" i="14"/>
  <c r="Q18" i="14"/>
  <c r="P18" i="14"/>
  <c r="N18" i="14"/>
  <c r="M18" i="14"/>
  <c r="L18" i="14"/>
  <c r="H18" i="14"/>
  <c r="F18" i="14"/>
  <c r="W17" i="14"/>
  <c r="U17" i="14"/>
  <c r="S17" i="14"/>
  <c r="Q17" i="14"/>
  <c r="P17" i="14"/>
  <c r="N17" i="14"/>
  <c r="M17" i="14"/>
  <c r="L17" i="14"/>
  <c r="H17" i="14"/>
  <c r="F17" i="14"/>
  <c r="W16" i="14"/>
  <c r="U16" i="14"/>
  <c r="S16" i="14"/>
  <c r="Q16" i="14"/>
  <c r="P16" i="14"/>
  <c r="N16" i="14"/>
  <c r="M16" i="14"/>
  <c r="L16" i="14"/>
  <c r="H16" i="14"/>
  <c r="F16" i="14"/>
  <c r="W15" i="14"/>
  <c r="U15" i="14"/>
  <c r="S15" i="14"/>
  <c r="Q15" i="14"/>
  <c r="P15" i="14"/>
  <c r="N15" i="14"/>
  <c r="M15" i="14"/>
  <c r="L15" i="14"/>
  <c r="H15" i="14"/>
  <c r="F15" i="14"/>
  <c r="W14" i="14"/>
  <c r="U14" i="14"/>
  <c r="S14" i="14"/>
  <c r="Q14" i="14"/>
  <c r="P14" i="14"/>
  <c r="N14" i="14"/>
  <c r="M14" i="14"/>
  <c r="L14" i="14"/>
  <c r="H14" i="14"/>
  <c r="F14" i="14"/>
  <c r="W12" i="14"/>
  <c r="U12" i="14"/>
  <c r="S12" i="14"/>
  <c r="Q12" i="14"/>
  <c r="P12" i="14"/>
  <c r="N12" i="14"/>
  <c r="M12" i="14"/>
  <c r="L12" i="14"/>
  <c r="H12" i="14"/>
  <c r="F12" i="14"/>
  <c r="W11" i="14"/>
  <c r="U11" i="14"/>
  <c r="S11" i="14"/>
  <c r="Q11" i="14"/>
  <c r="P11" i="14"/>
  <c r="N11" i="14"/>
  <c r="M11" i="14"/>
  <c r="L11" i="14"/>
  <c r="H11" i="14"/>
  <c r="F11" i="14"/>
  <c r="W10" i="14"/>
  <c r="U10" i="14"/>
  <c r="S10" i="14"/>
  <c r="Q10" i="14"/>
  <c r="P10" i="14"/>
  <c r="N10" i="14"/>
  <c r="M10" i="14"/>
  <c r="L10" i="14"/>
  <c r="H10" i="14"/>
  <c r="F10" i="14"/>
  <c r="W9" i="14"/>
  <c r="U9" i="14"/>
  <c r="S9" i="14"/>
  <c r="Q9" i="14"/>
  <c r="P9" i="14"/>
  <c r="N9" i="14"/>
  <c r="M9" i="14"/>
  <c r="L9" i="14"/>
  <c r="H9" i="14"/>
  <c r="F9" i="14"/>
  <c r="W8" i="14"/>
  <c r="U8" i="14"/>
  <c r="S8" i="14"/>
  <c r="Q8" i="14"/>
  <c r="P8" i="14"/>
  <c r="N8" i="14"/>
  <c r="M8" i="14"/>
  <c r="L8" i="14"/>
  <c r="H8" i="14"/>
  <c r="F8" i="14"/>
  <c r="W7" i="14"/>
  <c r="U7" i="14"/>
  <c r="S7" i="14"/>
  <c r="Q7" i="14"/>
  <c r="P7" i="14"/>
  <c r="N7" i="14"/>
  <c r="M7" i="14"/>
  <c r="L7" i="14"/>
  <c r="H7" i="14"/>
  <c r="F7" i="14"/>
  <c r="W6" i="14"/>
  <c r="U6" i="14"/>
  <c r="S6" i="14"/>
  <c r="Q6" i="14"/>
  <c r="P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P33" i="31"/>
  <c r="Q33" i="31"/>
  <c r="S33" i="31"/>
  <c r="U33" i="31"/>
  <c r="W33" i="31"/>
  <c r="F22" i="31"/>
  <c r="H22" i="31"/>
  <c r="L22" i="31"/>
  <c r="M22" i="31"/>
  <c r="N22" i="31"/>
  <c r="P22" i="31"/>
  <c r="Q22" i="31"/>
  <c r="S22" i="31"/>
  <c r="U22" i="31"/>
  <c r="W22" i="31"/>
  <c r="F11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V44" i="13" s="1"/>
  <c r="L37" i="13"/>
  <c r="Q46" i="13"/>
  <c r="K40" i="13"/>
  <c r="J42" i="13"/>
  <c r="K39" i="13"/>
  <c r="G30" i="13" l="1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F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F4" i="14"/>
  <c r="L38" i="14"/>
  <c r="Y10" i="17"/>
  <c r="Z10" i="17"/>
  <c r="N9" i="34" l="1"/>
  <c r="E8" i="32"/>
  <c r="L25" i="34"/>
  <c r="L26" i="34" s="1"/>
  <c r="E17" i="32"/>
  <c r="F9" i="34"/>
  <c r="C8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O12" i="31" l="1"/>
  <c r="O34" i="31"/>
  <c r="O24" i="31"/>
  <c r="O13" i="31"/>
  <c r="O35" i="31"/>
  <c r="O23" i="31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52" i="14"/>
  <c r="O50" i="14"/>
  <c r="O48" i="14"/>
  <c r="O47" i="14" s="1"/>
  <c r="O45" i="14"/>
  <c r="O43" i="14"/>
  <c r="O41" i="14"/>
  <c r="O35" i="14"/>
  <c r="O33" i="14"/>
  <c r="O31" i="14"/>
  <c r="O30" i="14" s="1"/>
  <c r="O28" i="14"/>
  <c r="O26" i="14"/>
  <c r="O24" i="14"/>
  <c r="O18" i="14"/>
  <c r="O16" i="14"/>
  <c r="O14" i="14"/>
  <c r="O11" i="14"/>
  <c r="O9" i="14"/>
  <c r="O7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O22" i="31" l="1"/>
  <c r="O5" i="14"/>
  <c r="O39" i="14"/>
  <c r="O38" i="14" s="1"/>
  <c r="O33" i="31"/>
  <c r="O13" i="14"/>
  <c r="O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E20" i="32" l="1"/>
  <c r="O25" i="34"/>
  <c r="O4" i="14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0" i="32" l="1"/>
  <c r="O9" i="34"/>
  <c r="V25" i="34"/>
  <c r="E29" i="32"/>
  <c r="E28" i="32" s="1"/>
  <c r="J25" i="34"/>
  <c r="E15" i="32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<sst xmlns="http://schemas.openxmlformats.org/spreadsheetml/2006/main" count="13850" uniqueCount="5286">
  <si>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</si>
  <si>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</si>
  <si>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</si>
  <si>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</si>
  <si>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</si>
  <si>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</si>
  <si>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</si>
  <si>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</si>
  <si>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</si>
  <si>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</si>
  <si>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</si>
  <si>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</si>
  <si>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</si>
  <si>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</si>
  <si>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</si>
  <si>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</si>
  <si>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</si>
  <si>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</si>
  <si>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</si>
  <si>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</si>
  <si>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</si>
  <si>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</si>
  <si>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</si>
  <si>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</si>
  <si>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</si>
  <si>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</si>
  <si>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</si>
  <si>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</si>
  <si>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</si>
  <si>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</si>
  <si>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</si>
  <si>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</si>
  <si>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</si>
  <si>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</si>
  <si>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</si>
  <si>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</si>
  <si>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</si>
  <si>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</si>
  <si>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</si>
  <si>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</si>
  <si>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</si>
  <si>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</si>
  <si>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</si>
  <si>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</si>
  <si>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</si>
  <si>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</si>
  <si>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</si>
  <si>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</si>
  <si>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</si>
  <si>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</si>
  <si>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</si>
  <si>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</si>
  <si>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</si>
  <si>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</si>
  <si>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</si>
  <si>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</si>
  <si>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</si>
  <si>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</si>
  <si>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</si>
  <si>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</si>
  <si>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</si>
  <si>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</si>
  <si>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</si>
  <si>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</si>
  <si>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</si>
  <si>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</si>
  <si>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</si>
  <si>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</si>
  <si>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</si>
  <si>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</si>
  <si>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</si>
  <si>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</si>
  <si>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</si>
  <si>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</si>
  <si>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</si>
  <si>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</si>
  <si>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</si>
  <si>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</si>
  <si>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</si>
  <si>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</si>
  <si>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</si>
  <si>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</si>
  <si>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</si>
  <si>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</si>
  <si>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</si>
  <si>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</si>
  <si>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</si>
  <si>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</si>
  <si>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</si>
  <si>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</si>
  <si>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</si>
  <si>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</si>
  <si>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</si>
  <si>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</si>
  <si>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</si>
  <si>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</si>
  <si>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</si>
  <si>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</si>
  <si>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</si>
  <si>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</si>
  <si>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</si>
  <si>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</si>
  <si>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</si>
  <si>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</si>
  <si>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</si>
  <si>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</si>
  <si>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</si>
  <si>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</si>
  <si>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</si>
  <si>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</si>
  <si>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</si>
  <si>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</si>
  <si>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</si>
  <si>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</si>
  <si>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</si>
  <si>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</si>
  <si>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</si>
  <si>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</si>
  <si>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</si>
  <si>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</si>
  <si>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</si>
  <si>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</si>
  <si>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</si>
  <si>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</si>
  <si>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</si>
  <si>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</si>
  <si>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</si>
  <si>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</si>
  <si>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</si>
  <si>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</si>
  <si>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</si>
  <si>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</si>
  <si>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</si>
  <si>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</si>
  <si>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</si>
  <si>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</si>
  <si>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</si>
  <si>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</si>
  <si>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</si>
  <si>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</si>
  <si>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</si>
  <si>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</si>
  <si>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</si>
  <si>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</si>
  <si>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</si>
  <si>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</si>
  <si>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</si>
  <si>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</si>
  <si>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</si>
  <si>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</si>
  <si>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</si>
  <si>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</si>
  <si>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</si>
  <si>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</si>
  <si>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</si>
  <si>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</si>
  <si>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</si>
  <si>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</si>
  <si>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</si>
  <si>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</si>
  <si>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</si>
  <si>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</si>
  <si>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</si>
  <si>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</si>
  <si>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</si>
  <si>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</si>
  <si>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</si>
  <si>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</si>
  <si>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</si>
  <si>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</si>
  <si>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</si>
  <si>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</si>
  <si>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</si>
  <si>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</si>
  <si>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</si>
  <si>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</si>
  <si>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</si>
  <si>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</si>
  <si>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</si>
  <si>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</si>
  <si>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</si>
  <si>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</si>
  <si>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</si>
  <si>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</si>
  <si>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</si>
  <si>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</si>
  <si>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</si>
  <si>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</si>
  <si>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</si>
  <si>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</si>
  <si>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</si>
  <si>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</si>
  <si>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</si>
  <si>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</si>
  <si>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</si>
  <si>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</si>
  <si>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</si>
  <si>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</si>
  <si>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</si>
  <si>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</si>
  <si>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</si>
  <si>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</si>
  <si>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</si>
  <si>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</si>
  <si>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</si>
  <si>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</si>
  <si>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</si>
  <si>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</si>
  <si>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</si>
  <si>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</si>
  <si>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</si>
  <si>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</si>
  <si>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</si>
  <si>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</si>
  <si>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</si>
  <si>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</si>
  <si>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</si>
  <si>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</si>
  <si>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</si>
  <si>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</si>
  <si>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</si>
  <si>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</si>
  <si>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</si>
  <si>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</si>
  <si>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</si>
  <si>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</si>
  <si>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</si>
  <si>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</si>
  <si>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</si>
  <si>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</si>
  <si>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</si>
  <si>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</si>
  <si>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</si>
  <si>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</si>
  <si>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</si>
  <si>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</si>
  <si>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</si>
  <si>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</si>
  <si>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</si>
  <si>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</si>
  <si>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</si>
  <si>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</si>
  <si>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</si>
  <si>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</si>
  <si>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</si>
  <si>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</si>
  <si>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</si>
  <si>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</si>
  <si>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</si>
  <si>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</si>
  <si>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</si>
  <si>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</si>
  <si>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</si>
  <si>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</si>
  <si>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</si>
  <si>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</si>
  <si>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</si>
  <si>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</si>
  <si>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</si>
  <si>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</si>
  <si>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</si>
  <si>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</si>
  <si>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</si>
  <si>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</si>
  <si>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</si>
  <si>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</si>
  <si>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</si>
  <si>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</si>
  <si>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</si>
  <si>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</si>
  <si>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</si>
  <si>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</si>
  <si>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</si>
  <si>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</si>
  <si>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</si>
  <si>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</si>
  <si>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</si>
  <si>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</si>
  <si>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</si>
  <si>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</si>
  <si>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</si>
  <si>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</si>
  <si>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</si>
  <si>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</si>
  <si>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</si>
  <si>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</si>
  <si>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</si>
  <si>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</si>
  <si>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</si>
  <si>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</si>
  <si>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</si>
  <si>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</si>
  <si>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</si>
  <si>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</si>
  <si>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</si>
  <si>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</si>
  <si>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</si>
  <si>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</si>
  <si>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</si>
  <si>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</si>
  <si>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</si>
  <si>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</si>
  <si>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</si>
  <si>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</si>
  <si>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</si>
  <si>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</si>
  <si>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</si>
  <si>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</si>
  <si>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</si>
  <si>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</si>
  <si>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</si>
  <si>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</si>
  <si>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</si>
  <si>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</si>
  <si>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</si>
  <si>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</si>
  <si>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</si>
  <si>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</si>
  <si>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</si>
  <si>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</si>
  <si>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</si>
  <si>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</si>
  <si>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</si>
  <si>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</si>
  <si>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</si>
  <si>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</si>
  <si>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</si>
  <si>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</si>
  <si>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</si>
  <si>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</si>
  <si>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</si>
  <si>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</si>
  <si>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</si>
  <si>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</si>
  <si>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</si>
  <si>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</si>
  <si>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</si>
  <si>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</si>
  <si>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</si>
  <si>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</si>
  <si>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</si>
  <si>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</si>
  <si>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</si>
  <si>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</si>
  <si>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</si>
  <si>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</si>
  <si>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</si>
  <si>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</si>
  <si>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</si>
  <si>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</si>
  <si>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</si>
  <si>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</si>
  <si>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</si>
  <si>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</si>
  <si>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</si>
  <si>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</si>
  <si>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</si>
  <si>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</si>
  <si>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</si>
  <si>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</si>
  <si>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</si>
  <si>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</si>
  <si>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</si>
  <si>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</si>
  <si>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</si>
  <si>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</si>
  <si>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</si>
  <si>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</si>
  <si>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</si>
  <si>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</si>
  <si>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</si>
  <si>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</si>
  <si>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</si>
  <si>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</si>
  <si>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</si>
  <si>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</si>
  <si>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</si>
  <si>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</si>
  <si>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</si>
  <si>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</si>
  <si>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</si>
  <si>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</si>
  <si>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</si>
  <si>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</si>
  <si>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</si>
  <si>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</si>
  <si>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</si>
  <si>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</si>
  <si>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</si>
  <si>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</si>
  <si>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</si>
  <si>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</si>
  <si>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</si>
  <si>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</si>
  <si>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</si>
  <si>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</si>
  <si>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</si>
  <si>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</si>
  <si>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</si>
  <si>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</si>
  <si>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</si>
  <si>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</si>
  <si>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</si>
  <si>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</si>
  <si>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</si>
  <si>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</si>
  <si>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</si>
  <si>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</si>
  <si>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</si>
  <si>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</si>
  <si>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</si>
  <si>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</si>
  <si>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</si>
  <si>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</si>
  <si>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</si>
  <si>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</si>
  <si>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</si>
  <si>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</si>
  <si>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</si>
  <si>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</si>
  <si>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</si>
  <si>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</si>
  <si>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</si>
  <si>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</si>
  <si>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</si>
  <si>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</si>
  <si>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</si>
  <si>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</si>
  <si>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</si>
  <si>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</si>
  <si>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</si>
  <si>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</si>
  <si>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</si>
  <si>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</si>
  <si>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</si>
  <si>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</si>
  <si>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</si>
  <si>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</si>
  <si>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</si>
  <si>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</si>
  <si>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</si>
  <si>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</si>
  <si>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</si>
  <si>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</si>
  <si>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</si>
  <si>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</si>
  <si>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</si>
  <si>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</si>
  <si>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</si>
  <si>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</si>
  <si>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</si>
  <si>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</si>
  <si>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</si>
  <si>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</si>
  <si>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</si>
  <si>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</si>
  <si>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</si>
  <si>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</si>
  <si>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</si>
  <si>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</si>
  <si>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</si>
  <si>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</si>
  <si>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</si>
  <si>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</si>
  <si>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</si>
  <si>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</si>
  <si>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</si>
  <si>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</si>
  <si>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</si>
  <si>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</si>
  <si>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</si>
  <si>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</si>
  <si>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</si>
  <si>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</si>
  <si>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</si>
  <si>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</si>
  <si>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</si>
  <si>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</si>
  <si>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</si>
  <si>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</si>
  <si>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</si>
  <si>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</si>
  <si>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</si>
  <si>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</si>
  <si>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</si>
  <si>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</si>
  <si>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</si>
  <si>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</si>
  <si>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</si>
  <si>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</si>
  <si>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</si>
  <si>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</si>
  <si>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</si>
  <si>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</si>
  <si>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</si>
  <si>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</si>
  <si>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</si>
  <si>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</si>
  <si>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</si>
  <si>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</si>
  <si>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</si>
  <si>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</si>
  <si>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</si>
  <si>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</si>
  <si>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</si>
  <si>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</si>
  <si>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</si>
  <si>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</si>
  <si>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</si>
  <si>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</si>
  <si>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</si>
  <si>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</si>
  <si>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</si>
  <si>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</si>
  <si>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</si>
  <si>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</si>
  <si>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</si>
  <si>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</si>
  <si>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</si>
  <si>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</si>
  <si>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</si>
  <si>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</si>
  <si>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</si>
  <si>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</si>
  <si>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</si>
  <si>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</si>
  <si>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</si>
  <si>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</si>
  <si>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</si>
  <si>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</si>
  <si>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</si>
  <si>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</si>
  <si>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</si>
  <si>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</si>
  <si>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</si>
  <si>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</si>
  <si>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</si>
  <si>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</si>
  <si>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</si>
  <si>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</si>
  <si>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</si>
  <si>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</si>
  <si>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</si>
  <si>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</si>
  <si>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</si>
  <si>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</si>
  <si>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</si>
  <si>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</si>
  <si>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</si>
  <si>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</si>
  <si>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</si>
  <si>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</si>
  <si>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</si>
  <si>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</si>
  <si>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</si>
  <si>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</si>
  <si>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</si>
  <si>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</si>
  <si>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</si>
  <si>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</si>
  <si>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</si>
  <si>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</si>
  <si>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</si>
  <si>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</si>
  <si>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</si>
  <si>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</si>
  <si>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</si>
  <si>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</si>
  <si>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</si>
  <si>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</si>
  <si>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</si>
  <si>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</si>
  <si>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</si>
  <si>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</si>
  <si>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</si>
  <si>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</si>
  <si>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</si>
  <si>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</si>
  <si>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</si>
  <si>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</si>
  <si>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</si>
  <si>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</si>
  <si>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</si>
  <si>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</si>
  <si>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</si>
  <si>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</si>
  <si>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</si>
  <si>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</si>
  <si>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</si>
  <si>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</si>
  <si>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</si>
  <si>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</si>
  <si>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</si>
  <si>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</si>
  <si>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</si>
  <si>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</si>
  <si>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</si>
  <si>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</si>
  <si>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</si>
  <si>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</si>
  <si>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</si>
  <si>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</si>
  <si>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</si>
  <si>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</si>
  <si>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</si>
  <si>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</si>
  <si>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</si>
  <si>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</si>
  <si>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</si>
  <si>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</si>
  <si>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</si>
  <si>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</si>
  <si>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</si>
  <si>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</si>
  <si>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</si>
  <si>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</si>
  <si>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</si>
  <si>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</si>
  <si>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</si>
  <si>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</si>
  <si>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</si>
  <si>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</si>
  <si>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</si>
  <si>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</si>
  <si>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</si>
  <si>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</si>
  <si>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</si>
  <si>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</si>
  <si>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</si>
  <si>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</si>
  <si>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</si>
  <si>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</si>
  <si>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</si>
  <si>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</si>
  <si>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</si>
  <si>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</si>
  <si>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</si>
  <si>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</si>
  <si>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</si>
  <si>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</si>
  <si>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</si>
  <si>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</si>
  <si>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</si>
  <si>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</si>
  <si>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</si>
  <si>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</si>
  <si>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</si>
  <si>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</si>
  <si>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</si>
  <si>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</si>
  <si>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</si>
  <si>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</si>
  <si>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</si>
  <si>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</si>
  <si>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</si>
  <si>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</si>
  <si>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</si>
  <si>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</si>
  <si>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</si>
  <si>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</si>
  <si>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</si>
  <si>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</si>
  <si>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</si>
  <si>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</si>
  <si>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</si>
  <si>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</si>
  <si>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</si>
  <si>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</si>
  <si>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</si>
  <si>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</si>
  <si>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</si>
  <si>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</si>
  <si>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</si>
  <si>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</si>
  <si>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</si>
  <si>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</si>
  <si>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</si>
  <si>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</si>
  <si>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</si>
  <si>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</si>
  <si>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</si>
  <si>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</si>
  <si>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</si>
  <si>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</si>
  <si>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</si>
  <si>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</si>
  <si>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</si>
  <si>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</si>
  <si>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</si>
  <si>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</si>
  <si>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</si>
  <si>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</si>
  <si>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</si>
  <si>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</si>
  <si>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</si>
  <si>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</si>
  <si>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</si>
  <si>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</si>
  <si>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</si>
  <si>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</si>
  <si>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</si>
  <si>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</si>
  <si>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</si>
  <si>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</si>
  <si>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</si>
  <si>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</si>
  <si>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</si>
  <si>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</si>
  <si>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</si>
  <si>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</si>
  <si>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</si>
  <si>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</si>
  <si>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</si>
  <si>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</si>
  <si>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</si>
  <si>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</si>
  <si>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</si>
  <si>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</si>
  <si>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</si>
  <si>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</si>
  <si>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</si>
  <si>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</si>
  <si>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</si>
  <si>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</si>
  <si>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</si>
  <si>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</si>
  <si>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</si>
  <si>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</si>
  <si>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</si>
  <si>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</si>
  <si>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</si>
  <si>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</si>
  <si>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</si>
  <si>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</si>
  <si>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</si>
  <si>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</si>
  <si>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</si>
  <si>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</si>
  <si>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</si>
  <si>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</si>
  <si>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</si>
  <si>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</si>
  <si>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</si>
  <si>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</si>
  <si>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</si>
  <si>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</si>
  <si>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</si>
  <si>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</si>
  <si>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</si>
  <si>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</si>
  <si>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</si>
  <si>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</si>
  <si>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</si>
  <si>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</si>
  <si>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</si>
  <si>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</si>
  <si>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</si>
  <si>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</si>
  <si>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</si>
  <si>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</si>
  <si>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</si>
  <si>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</si>
  <si>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</si>
  <si>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</si>
  <si>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</si>
  <si>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</si>
  <si>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</si>
  <si>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</si>
  <si>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</si>
  <si>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</si>
  <si>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</si>
  <si>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</si>
  <si>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</si>
  <si>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</si>
  <si>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</si>
  <si>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</si>
  <si>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</si>
  <si>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</si>
  <si>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</si>
  <si>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</si>
  <si>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</si>
  <si>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</si>
  <si>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</si>
  <si>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</si>
  <si>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</si>
  <si>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</si>
  <si>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</si>
  <si>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</si>
  <si>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</si>
  <si>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</si>
  <si>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</si>
  <si>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</si>
  <si>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</si>
  <si>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</si>
  <si>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</si>
  <si>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</si>
  <si>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</si>
  <si>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</si>
  <si>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</si>
  <si>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</si>
  <si>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</si>
  <si>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</si>
  <si>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</si>
  <si>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</si>
  <si>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</si>
  <si>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</si>
  <si>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</si>
  <si>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</si>
  <si>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</si>
  <si>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</si>
  <si>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</si>
  <si>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</si>
  <si>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</si>
  <si>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</si>
  <si>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</si>
  <si>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</si>
  <si>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</si>
  <si>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</si>
  <si>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</si>
  <si>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</si>
  <si>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</si>
  <si>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</si>
  <si>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</si>
  <si>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</si>
  <si>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</si>
  <si>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</si>
  <si>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</si>
  <si>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</si>
  <si>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</si>
  <si>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</si>
  <si>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</si>
  <si>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</si>
  <si>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</si>
  <si>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</si>
  <si>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</si>
  <si>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</si>
  <si>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</si>
  <si>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</si>
  <si>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</si>
  <si>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</si>
  <si>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</si>
  <si>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</si>
  <si>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</si>
  <si>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</si>
  <si>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</si>
  <si>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</si>
  <si>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</si>
  <si>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</si>
  <si>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</si>
  <si>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</si>
  <si>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</si>
  <si>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</si>
  <si>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</si>
  <si>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</si>
  <si>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</si>
  <si>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</si>
  <si>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</si>
  <si>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</si>
  <si>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</si>
  <si>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</si>
  <si>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</si>
  <si>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</si>
  <si>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</si>
  <si>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</si>
  <si>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</si>
  <si>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</si>
  <si>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</si>
  <si>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</si>
  <si>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</si>
  <si>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</si>
  <si>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</si>
  <si>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</si>
  <si>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</si>
  <si>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</si>
  <si>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</si>
  <si>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</si>
  <si>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</si>
  <si>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</si>
  <si>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</si>
  <si>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</si>
  <si>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</si>
  <si>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</si>
  <si>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</si>
  <si>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</si>
  <si>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</si>
  <si>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</si>
  <si>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</si>
  <si>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</si>
  <si>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</si>
  <si>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</si>
  <si>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</si>
  <si>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</si>
  <si>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</si>
  <si>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</si>
  <si>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</si>
  <si>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</si>
  <si>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</si>
  <si>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</si>
  <si>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</si>
  <si>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</si>
  <si>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</si>
  <si>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</si>
  <si>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</si>
  <si>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</si>
  <si>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</si>
  <si>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</si>
  <si>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</si>
  <si>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</si>
  <si>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</si>
  <si>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</si>
  <si>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</si>
  <si>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</si>
  <si>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</si>
  <si>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</si>
  <si>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</si>
  <si>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</si>
  <si>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</si>
  <si>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</si>
  <si>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</si>
  <si>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</si>
  <si>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</si>
  <si>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</si>
  <si>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</si>
  <si>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</si>
  <si>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</si>
  <si>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</si>
  <si>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</si>
  <si>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</si>
  <si>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</si>
  <si>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</si>
  <si>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</si>
  <si>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</si>
  <si>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</si>
  <si>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</si>
  <si>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</si>
  <si>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</si>
  <si>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</si>
  <si>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</si>
  <si>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</si>
  <si>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</si>
  <si>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</si>
  <si>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</si>
  <si>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</si>
  <si>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</si>
  <si>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</si>
  <si>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</si>
  <si>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</si>
  <si>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</si>
  <si>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</si>
  <si>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</si>
  <si>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</si>
  <si>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</si>
  <si>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</si>
  <si>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</si>
  <si>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</si>
  <si>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</si>
  <si>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</si>
  <si>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</si>
  <si>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</si>
  <si>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</si>
  <si>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</si>
  <si>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</si>
  <si>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</si>
  <si>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</si>
  <si>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</si>
  <si>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</si>
  <si>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</si>
  <si>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</si>
  <si>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</si>
  <si>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</si>
  <si>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</si>
  <si>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</si>
  <si>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</si>
  <si>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</si>
  <si>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</si>
  <si>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</si>
  <si>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</si>
  <si>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</si>
  <si>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</si>
  <si>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</si>
  <si>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</si>
  <si>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</si>
  <si>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</si>
  <si>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</si>
  <si>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</si>
  <si>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</si>
  <si>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</si>
  <si>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</si>
  <si>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</si>
  <si>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</si>
  <si>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</si>
  <si>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</si>
  <si>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</si>
  <si>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</si>
  <si>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</si>
  <si>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</si>
  <si>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</si>
  <si>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</si>
  <si>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</si>
  <si>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</si>
  <si>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</si>
  <si>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</si>
  <si>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</si>
  <si>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</si>
  <si>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</si>
  <si>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</si>
  <si>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</si>
  <si>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</si>
  <si>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</si>
  <si>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</si>
  <si>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</si>
  <si>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</si>
  <si>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</si>
  <si>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</si>
  <si>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</si>
  <si>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</si>
  <si>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</si>
  <si>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</si>
  <si>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</si>
  <si>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</si>
  <si>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</si>
  <si>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</si>
  <si>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</si>
  <si>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</si>
  <si>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</si>
  <si>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</si>
  <si>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</si>
  <si>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</si>
  <si>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</si>
  <si>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</si>
  <si>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</si>
  <si>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</si>
  <si>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</si>
  <si>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</si>
  <si>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</si>
  <si>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</si>
  <si>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</si>
  <si>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</si>
  <si>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</si>
  <si>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</si>
  <si>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</si>
  <si>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</si>
  <si>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</si>
  <si>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</si>
  <si>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</si>
  <si>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</si>
  <si>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</si>
  <si>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</si>
  <si>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</si>
  <si>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</si>
  <si>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</si>
  <si>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</si>
  <si>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</si>
  <si>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</si>
  <si>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</si>
  <si>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</si>
  <si>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</si>
  <si>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</si>
  <si>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</si>
  <si>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</si>
  <si>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</si>
  <si>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</si>
  <si>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</si>
  <si>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</si>
  <si>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</si>
  <si>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</si>
  <si>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</si>
  <si>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</si>
  <si>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</si>
  <si>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</si>
  <si>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</si>
  <si>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</si>
  <si>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</si>
  <si>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</si>
  <si>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</si>
  <si>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</si>
  <si>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</si>
  <si>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</si>
  <si>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</si>
  <si>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</si>
  <si>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</si>
  <si>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</si>
  <si>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</si>
  <si>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</si>
  <si>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</si>
  <si>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</si>
  <si>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</si>
  <si>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</si>
  <si>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</si>
  <si>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</si>
  <si>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</si>
  <si>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</si>
  <si>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</si>
  <si>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</si>
  <si>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</si>
  <si>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</si>
  <si>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</si>
  <si>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</si>
  <si>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</si>
  <si>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</si>
  <si>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</si>
  <si>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</si>
  <si>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</si>
  <si>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</si>
  <si>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</si>
  <si>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</si>
  <si>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</si>
  <si>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</si>
  <si>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</si>
  <si>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</si>
  <si>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</si>
  <si>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</si>
  <si>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</si>
  <si>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</si>
  <si>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</si>
  <si>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</si>
  <si>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</si>
  <si>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</si>
  <si>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</si>
  <si>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</si>
  <si>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</si>
  <si>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</si>
  <si>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</si>
  <si>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</si>
  <si>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</si>
  <si>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</si>
  <si>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</si>
  <si>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</si>
  <si>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</si>
  <si>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</si>
  <si>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</si>
  <si>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</si>
  <si>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</si>
  <si>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</si>
  <si>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</si>
  <si>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</si>
  <si>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</si>
  <si>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</si>
  <si>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</si>
  <si>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</si>
  <si>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</si>
  <si>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</si>
  <si>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</si>
  <si>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</si>
  <si>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</si>
  <si>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</si>
  <si>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</si>
  <si>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</si>
  <si>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</si>
  <si>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</si>
  <si>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</si>
  <si>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</si>
  <si>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</si>
  <si>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</si>
  <si>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</si>
  <si>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</si>
  <si>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</si>
  <si>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</si>
  <si>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</si>
  <si>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</si>
  <si>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</si>
  <si>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</si>
  <si>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</si>
  <si>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</si>
  <si>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</si>
  <si>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</si>
  <si>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</si>
  <si>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</si>
  <si>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</si>
  <si>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</si>
  <si>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</si>
  <si>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</si>
  <si>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</si>
  <si>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</si>
  <si>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</si>
  <si>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</si>
  <si>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</si>
  <si>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</si>
  <si>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</si>
  <si>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</si>
  <si>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</si>
  <si>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</si>
  <si>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</si>
  <si>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</si>
  <si>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</si>
  <si>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</si>
  <si>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</si>
  <si>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</si>
  <si>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</si>
  <si>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</si>
  <si>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</si>
  <si>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</si>
  <si>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</si>
  <si>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</si>
  <si>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</si>
  <si>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</si>
  <si>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</si>
  <si>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</si>
  <si>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</si>
  <si>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</si>
  <si>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</si>
  <si>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</si>
  <si>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</si>
  <si>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</si>
  <si>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</si>
  <si>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</si>
  <si>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</si>
  <si>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</si>
  <si>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</si>
  <si>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</si>
  <si>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</si>
  <si>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</si>
  <si>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</si>
  <si>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</si>
  <si>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</si>
  <si>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</si>
  <si>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</si>
  <si>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</si>
  <si>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</si>
  <si>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</si>
  <si>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</si>
  <si>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</si>
  <si>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</si>
  <si>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</si>
  <si>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</si>
  <si>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</si>
  <si>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</si>
  <si>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</si>
  <si>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</si>
  <si>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</si>
  <si>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</si>
  <si>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</si>
  <si>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</si>
  <si>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</si>
  <si>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</si>
  <si>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</si>
  <si>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</si>
  <si>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</si>
  <si>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</si>
  <si>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</si>
  <si>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</si>
  <si>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</si>
  <si>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</si>
  <si>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</si>
  <si>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</si>
  <si>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</si>
  <si>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</si>
  <si>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</si>
  <si>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</si>
  <si>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</si>
  <si>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</si>
  <si>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</si>
  <si>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</si>
  <si>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</si>
  <si>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</si>
  <si>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</si>
  <si>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</si>
  <si>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</si>
  <si>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</si>
  <si>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</si>
  <si>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</si>
  <si>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</si>
  <si>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</si>
  <si>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</si>
  <si>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</si>
  <si>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</si>
  <si>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</si>
  <si>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</si>
  <si>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</si>
  <si>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</si>
  <si>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</si>
  <si>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</si>
  <si>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</si>
  <si>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</si>
  <si>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</si>
  <si>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</si>
  <si>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</si>
  <si>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</si>
  <si>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</si>
  <si>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</si>
  <si>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</si>
  <si>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</si>
  <si>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</si>
  <si>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</si>
  <si>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</si>
  <si>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</si>
  <si>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</si>
  <si>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</si>
  <si>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</si>
  <si>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</si>
  <si>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</si>
  <si>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</si>
  <si>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</si>
  <si>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</si>
  <si>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</si>
  <si>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</si>
  <si>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</si>
  <si>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</si>
  <si>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</si>
  <si>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</si>
  <si>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</si>
  <si>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</si>
  <si>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</si>
  <si>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</si>
  <si>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</si>
  <si>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</si>
  <si>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</si>
  <si>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</si>
  <si>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</si>
  <si>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</si>
  <si>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</si>
  <si>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</si>
  <si>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</si>
  <si>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</si>
  <si>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</si>
  <si>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</si>
  <si>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</si>
  <si>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</si>
  <si>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</si>
  <si>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</si>
  <si>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</si>
  <si>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</si>
  <si>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</si>
  <si>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</si>
  <si>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</si>
  <si>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</si>
  <si>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</si>
  <si>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</si>
  <si>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</si>
  <si>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</si>
  <si>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</si>
  <si>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</si>
  <si>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</si>
  <si>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</si>
  <si>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</si>
  <si>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</si>
  <si>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</si>
  <si>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</si>
  <si>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</si>
  <si>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</si>
  <si>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</si>
  <si>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</si>
  <si>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</si>
  <si>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</si>
  <si>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</si>
  <si>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</si>
  <si>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</si>
  <si>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</si>
  <si>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</si>
  <si>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</si>
  <si>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</si>
  <si>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</si>
  <si>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</si>
  <si>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</si>
  <si>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</si>
  <si>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</si>
  <si>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</si>
  <si>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</si>
  <si>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</si>
  <si>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</si>
  <si>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</si>
  <si>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</si>
  <si>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</si>
  <si>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</si>
  <si>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</si>
  <si>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</si>
  <si>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</si>
  <si>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</si>
  <si>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</si>
  <si>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</si>
  <si>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</si>
  <si>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</si>
  <si>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</si>
  <si>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</si>
  <si>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</si>
  <si>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</si>
  <si>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</si>
  <si>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</si>
  <si>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</si>
  <si>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</si>
  <si>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</si>
  <si>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</si>
  <si>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</si>
  <si>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</si>
  <si>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</si>
  <si>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</si>
  <si>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</si>
  <si>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</si>
  <si>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</si>
  <si>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</si>
  <si>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</si>
  <si>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</si>
  <si>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</si>
  <si>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</si>
  <si>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</si>
  <si>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</si>
  <si>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</si>
  <si>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</si>
  <si>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</si>
  <si>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</si>
  <si>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</si>
  <si>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</si>
  <si>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</si>
  <si>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</si>
  <si>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</si>
  <si>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</si>
  <si>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</si>
  <si>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</si>
  <si>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</si>
  <si>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</si>
  <si>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</si>
  <si>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</si>
  <si>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</si>
  <si>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</si>
  <si>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</si>
  <si>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</si>
  <si>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</si>
  <si>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</si>
  <si>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</si>
  <si>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</si>
  <si>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</si>
  <si>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</si>
  <si>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</si>
  <si>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</si>
  <si>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</si>
  <si>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</si>
  <si>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</si>
  <si>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</si>
  <si>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</si>
  <si>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</si>
  <si>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</si>
  <si>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</si>
  <si>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</si>
  <si>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</si>
  <si>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</si>
  <si>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</si>
  <si>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</si>
  <si>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</si>
  <si>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</si>
  <si>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</si>
  <si>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</si>
  <si>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</si>
  <si>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</si>
  <si>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</si>
  <si>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</si>
  <si>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</si>
  <si>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</si>
  <si>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</si>
  <si>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</si>
  <si>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</si>
  <si>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</si>
  <si>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</si>
  <si>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</si>
  <si>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</si>
  <si>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</si>
  <si>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</si>
  <si>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</si>
  <si>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</si>
  <si>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</si>
  <si>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</si>
  <si>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</si>
  <si>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</si>
  <si>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</si>
  <si>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</si>
  <si>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</si>
  <si>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</si>
  <si>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</si>
  <si>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</si>
  <si>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</si>
  <si>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</si>
  <si>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</si>
  <si>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</si>
  <si>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</si>
  <si>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</si>
  <si>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</si>
  <si>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</si>
  <si>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</si>
  <si>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</si>
  <si>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</si>
  <si>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</si>
  <si>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</si>
  <si>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</si>
  <si>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</si>
  <si>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</si>
  <si>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</si>
  <si>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</si>
  <si>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</si>
  <si>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</si>
  <si>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</si>
  <si>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</si>
  <si>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</si>
  <si>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</si>
  <si>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</si>
  <si>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</si>
  <si>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</si>
  <si>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</si>
  <si>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</si>
  <si>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</si>
  <si>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</si>
  <si>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</si>
  <si>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</si>
  <si>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</si>
  <si>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</si>
  <si>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</si>
  <si>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</si>
  <si>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</si>
  <si>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</si>
  <si>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</si>
  <si>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</si>
  <si>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</si>
  <si>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</si>
  <si>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</si>
  <si>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</si>
  <si>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</si>
  <si>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</si>
  <si>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</si>
  <si>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</si>
  <si>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</si>
  <si>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</si>
  <si>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</si>
  <si>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</si>
  <si>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</si>
  <si>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</si>
  <si>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</si>
  <si>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</si>
  <si>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</si>
  <si>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</si>
  <si>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</si>
  <si>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</si>
  <si>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</si>
  <si>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</si>
  <si>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</si>
  <si>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</si>
  <si>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</si>
  <si>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</si>
  <si>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</si>
  <si>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</si>
  <si>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</si>
  <si>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</si>
  <si>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</si>
  <si>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</si>
  <si>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</si>
  <si>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</si>
  <si>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</si>
  <si>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</si>
  <si>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</si>
  <si>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</si>
  <si>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</si>
  <si>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</si>
  <si>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</si>
  <si>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</si>
  <si>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</si>
  <si>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</si>
  <si>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</si>
  <si>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</si>
  <si>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</si>
  <si>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</si>
  <si>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</si>
  <si>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</si>
  <si>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</si>
  <si>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</si>
  <si>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</si>
  <si>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</si>
  <si>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</si>
  <si>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</si>
  <si>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</si>
  <si>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</si>
  <si>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</si>
  <si>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</si>
  <si>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</si>
  <si>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</si>
  <si>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</si>
  <si>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</si>
  <si>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</si>
  <si>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</si>
  <si>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</si>
  <si>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</si>
  <si>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</si>
  <si>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</si>
  <si>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</si>
  <si>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</si>
  <si>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</si>
  <si>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</si>
  <si>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</si>
  <si>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</si>
  <si>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</si>
  <si>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</si>
  <si>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</si>
  <si>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</si>
  <si>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</si>
  <si>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</si>
  <si>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</si>
  <si>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</si>
  <si>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</si>
  <si>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</si>
  <si>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</si>
  <si>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</si>
  <si>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</si>
  <si>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</si>
  <si>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</si>
  <si>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</si>
  <si>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</si>
  <si>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</si>
  <si>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</si>
  <si>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</si>
  <si>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</si>
  <si>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</si>
  <si>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</si>
  <si>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</si>
  <si>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</si>
  <si>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</si>
  <si>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</si>
  <si>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</si>
  <si>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</si>
  <si>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</si>
  <si>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</si>
  <si>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</si>
  <si>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</si>
  <si>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</si>
  <si>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</si>
  <si>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</si>
  <si>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</si>
  <si>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</si>
  <si>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</si>
  <si>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</si>
  <si>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</si>
  <si>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</si>
  <si>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</si>
  <si>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</si>
  <si>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</si>
  <si>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</si>
  <si>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</si>
  <si>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</si>
  <si>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</si>
  <si>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</si>
  <si>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</si>
  <si>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</si>
  <si>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</si>
  <si>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</si>
  <si>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</si>
  <si>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</si>
  <si>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</si>
  <si>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</si>
  <si>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</si>
  <si>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</si>
  <si>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</si>
  <si>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</si>
  <si>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</si>
  <si>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</si>
  <si>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</si>
  <si>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</si>
  <si>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</si>
  <si>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</si>
  <si>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</si>
  <si>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</si>
  <si>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</si>
  <si>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</si>
  <si>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</si>
  <si>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</si>
  <si>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</si>
  <si>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</si>
  <si>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</si>
  <si>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</si>
  <si>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</si>
  <si>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</si>
  <si>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</si>
  <si>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</si>
  <si>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</si>
  <si>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</si>
  <si>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</si>
  <si>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</si>
  <si>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</si>
  <si>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</si>
  <si>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</si>
  <si>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</si>
  <si>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</si>
  <si>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</si>
  <si>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</si>
  <si>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</si>
  <si>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</si>
  <si>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</si>
  <si>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</si>
  <si>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</si>
  <si>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</si>
  <si>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</si>
  <si>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</si>
  <si>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</si>
  <si>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</si>
  <si>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</si>
  <si>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</si>
  <si>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</si>
  <si>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</si>
  <si>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</si>
  <si>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</si>
  <si>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</si>
  <si>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</si>
  <si>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</si>
  <si>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</si>
  <si>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</si>
  <si>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</si>
  <si>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</si>
  <si>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</si>
  <si>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</si>
  <si>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</si>
  <si>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</si>
  <si>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</si>
  <si>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</si>
  <si>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</si>
  <si>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</si>
  <si>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</si>
  <si>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</si>
  <si>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</si>
  <si>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</si>
  <si>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</si>
  <si>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</si>
  <si>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</si>
  <si>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</si>
  <si>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</si>
  <si>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</si>
  <si>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</si>
  <si>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</si>
  <si>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</si>
  <si>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</si>
  <si>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</si>
  <si>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</si>
  <si>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</si>
  <si>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</si>
  <si>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</si>
  <si>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</si>
  <si>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</si>
  <si>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</si>
  <si>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</si>
  <si>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</si>
  <si>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</si>
  <si>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</si>
  <si>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</si>
  <si>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</si>
  <si>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</si>
  <si>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</si>
  <si>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</si>
  <si>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</si>
  <si>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</si>
  <si>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</si>
  <si>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</si>
  <si>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</si>
  <si>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</si>
  <si>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</si>
  <si>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</si>
  <si>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</si>
  <si>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</si>
  <si>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</si>
  <si>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</si>
  <si>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</si>
  <si>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</si>
  <si>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</si>
  <si>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</si>
  <si>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</si>
  <si>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</si>
  <si>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</si>
  <si>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</si>
  <si>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</si>
  <si>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</si>
  <si>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</si>
  <si>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</si>
  <si>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</si>
  <si>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</si>
  <si>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</si>
  <si>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</si>
  <si>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</si>
  <si>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</si>
  <si>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</si>
  <si>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</si>
  <si>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</si>
  <si>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</si>
  <si>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</si>
  <si>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</si>
  <si>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</si>
  <si>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</si>
  <si>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</si>
  <si>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</si>
  <si>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</si>
  <si>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</si>
  <si>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</si>
  <si>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</si>
  <si>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</si>
  <si>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</si>
  <si>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</si>
  <si>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</si>
  <si>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</si>
  <si>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</si>
  <si>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</si>
  <si>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</si>
  <si>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</si>
  <si>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</si>
  <si>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</si>
  <si>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</si>
  <si>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</si>
  <si>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</si>
  <si>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</si>
  <si>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</si>
  <si>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</si>
  <si>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</si>
  <si>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</si>
  <si>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</si>
  <si>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</si>
  <si>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</si>
  <si>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</si>
  <si>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</si>
  <si>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</si>
  <si>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</si>
  <si>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</si>
  <si>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</si>
  <si>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</si>
  <si>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</si>
  <si>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</si>
  <si>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</si>
  <si>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</si>
  <si>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</si>
  <si>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</si>
  <si>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</si>
  <si>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</si>
  <si>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</si>
  <si>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</si>
  <si>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</si>
  <si>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</si>
  <si>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</si>
  <si>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</si>
  <si>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</si>
  <si>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</si>
  <si>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</si>
  <si>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</si>
  <si>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</si>
  <si>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</si>
  <si>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</si>
  <si>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</si>
  <si>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</si>
  <si>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</si>
  <si>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</si>
  <si>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</si>
  <si>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</si>
  <si>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</si>
  <si>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</si>
  <si>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</si>
  <si>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</si>
  <si>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</si>
  <si>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</si>
  <si>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</si>
  <si>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</si>
  <si>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</si>
  <si>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</si>
  <si>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</si>
  <si>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</si>
  <si>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</si>
  <si>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</si>
  <si>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</si>
  <si>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</si>
  <si>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</si>
  <si>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</si>
  <si>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</si>
  <si>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</si>
  <si>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</si>
  <si>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</si>
  <si>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</si>
  <si>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</si>
  <si>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</si>
  <si>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</si>
  <si>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</si>
  <si>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</si>
  <si>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</si>
  <si>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</si>
  <si>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</si>
  <si>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</si>
  <si>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</si>
  <si>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</si>
  <si>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</si>
  <si>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</si>
  <si>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</si>
  <si>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</si>
  <si>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</si>
  <si>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</si>
  <si>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</si>
  <si>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</si>
  <si>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</si>
  <si>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</si>
  <si>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</si>
  <si>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</si>
  <si>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</si>
  <si>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</si>
  <si>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</si>
  <si>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</si>
  <si>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</si>
  <si>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</si>
  <si>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</si>
  <si>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</si>
  <si>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</si>
  <si>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</si>
  <si>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</si>
  <si>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</si>
  <si>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</si>
  <si>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</si>
  <si>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</si>
  <si>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</si>
  <si>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</si>
  <si>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</si>
  <si>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</si>
  <si>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</si>
  <si>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</si>
  <si>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</si>
  <si>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</si>
  <si>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</si>
  <si>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</si>
  <si>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</si>
  <si>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</si>
  <si>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</si>
  <si>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</si>
  <si>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</si>
  <si>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</si>
  <si>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</si>
  <si>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</si>
  <si>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</si>
  <si>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</si>
  <si>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</si>
  <si>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</si>
  <si>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</si>
  <si>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</si>
  <si>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</si>
  <si>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</si>
  <si>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</si>
  <si>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</si>
  <si>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</si>
  <si>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</si>
  <si>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</si>
  <si>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</si>
  <si>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</si>
  <si>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</si>
  <si>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</si>
  <si>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</si>
  <si>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</si>
  <si>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</si>
  <si>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</si>
  <si>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</si>
  <si>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</si>
  <si>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</si>
  <si>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</si>
  <si>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</si>
  <si>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</si>
  <si>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</si>
  <si>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</si>
  <si>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</si>
  <si>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</si>
  <si>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</si>
  <si>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</si>
  <si>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</si>
  <si>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</si>
  <si>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</si>
  <si>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</si>
  <si>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</si>
  <si>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</si>
  <si>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</si>
  <si>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</si>
  <si>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</si>
  <si>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</si>
  <si>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</si>
  <si>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</si>
  <si>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</si>
  <si>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</si>
  <si>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</si>
  <si>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</si>
  <si>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</si>
  <si>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</si>
  <si>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</si>
  <si>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</si>
  <si>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</si>
  <si>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</si>
  <si>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</si>
  <si>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</si>
  <si>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</si>
  <si>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</si>
  <si>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</si>
  <si>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</si>
  <si>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</si>
  <si>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</si>
  <si>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</si>
  <si>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</si>
  <si>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</si>
  <si>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</si>
  <si>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</si>
  <si>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</si>
  <si>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</si>
  <si>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</si>
  <si>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</si>
  <si>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</si>
  <si>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</si>
  <si>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</si>
  <si>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</si>
  <si>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</si>
  <si>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</si>
  <si>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</si>
  <si>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</si>
  <si>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</si>
  <si>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</si>
  <si>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</si>
  <si>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</si>
  <si>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</si>
  <si>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</si>
  <si>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</si>
  <si>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</si>
  <si>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</si>
  <si>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</si>
  <si>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</si>
  <si>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</si>
  <si>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</si>
  <si>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</si>
  <si>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</si>
  <si>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</si>
  <si>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</si>
  <si>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</si>
  <si>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</si>
  <si>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</si>
  <si>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</si>
  <si>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</si>
  <si>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</si>
  <si>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</si>
  <si>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</si>
  <si>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</si>
  <si>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</si>
  <si>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</si>
  <si>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</si>
  <si>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</si>
  <si>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</si>
  <si>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</si>
  <si>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</si>
  <si>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</si>
  <si>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</si>
  <si>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</si>
  <si>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</si>
  <si>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</si>
  <si>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</si>
  <si>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</si>
  <si>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</si>
  <si>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</si>
  <si>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</si>
  <si>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</si>
  <si>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</si>
  <si>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</si>
  <si>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</si>
  <si>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</si>
  <si>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</si>
  <si>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</si>
  <si>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</si>
  <si>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</si>
  <si>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</si>
  <si>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</si>
  <si>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</si>
  <si>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</si>
  <si>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</si>
  <si>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</si>
  <si>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</si>
  <si>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</si>
  <si>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</si>
  <si>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</si>
  <si>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</si>
  <si>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</si>
  <si>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</si>
  <si>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</si>
  <si>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</si>
  <si>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</si>
  <si>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</si>
  <si>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</si>
  <si>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</si>
  <si>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</si>
  <si>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</si>
  <si>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</si>
  <si>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</si>
  <si>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</si>
  <si>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</si>
  <si>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</si>
  <si>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</si>
  <si>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</si>
  <si>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</si>
  <si>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</si>
  <si>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</si>
  <si>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</si>
  <si>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</si>
  <si>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</si>
  <si>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</si>
  <si>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</si>
  <si>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</si>
  <si>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</si>
  <si>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</si>
  <si>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</si>
  <si>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</si>
  <si>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</si>
  <si>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</si>
  <si>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</si>
  <si>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</si>
  <si>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</si>
  <si>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</si>
  <si>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</si>
  <si>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</si>
  <si>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</si>
  <si>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</si>
  <si>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</si>
  <si>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</si>
  <si>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</si>
  <si>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</si>
  <si>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</si>
  <si>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</si>
  <si>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</si>
  <si>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</si>
  <si>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</si>
  <si>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</si>
  <si>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</si>
  <si>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</si>
  <si>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</si>
  <si>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</si>
  <si>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</si>
  <si>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</si>
  <si>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</si>
  <si>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</si>
  <si>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</si>
  <si>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</si>
  <si>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</si>
  <si>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</si>
  <si>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</si>
  <si>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</si>
  <si>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</si>
  <si>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</si>
  <si>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</si>
  <si>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</si>
  <si>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</si>
  <si>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</si>
  <si>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</si>
  <si>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</si>
  <si>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</si>
  <si>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</si>
  <si>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</si>
  <si>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</si>
  <si>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</si>
  <si>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</si>
  <si>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</si>
  <si>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</si>
  <si>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</si>
  <si>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</si>
  <si>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</si>
  <si>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</si>
  <si>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</si>
  <si>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</si>
  <si>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</si>
  <si>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</si>
  <si>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</si>
  <si>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</si>
  <si>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</si>
  <si>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</si>
  <si>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</si>
  <si>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</si>
  <si>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</si>
  <si>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</si>
  <si>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</si>
  <si>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</si>
  <si>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</si>
  <si>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</si>
  <si>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</si>
  <si>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</si>
  <si>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</si>
  <si>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</si>
  <si>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</si>
  <si>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</si>
  <si>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</si>
  <si>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</si>
  <si>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</si>
  <si>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</si>
  <si>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</si>
  <si>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</si>
  <si>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</si>
  <si>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</si>
  <si>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</si>
  <si>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</si>
  <si>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</si>
  <si>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</si>
  <si>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</si>
  <si>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</si>
  <si>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</si>
  <si>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</si>
  <si>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</si>
  <si>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</si>
  <si>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</si>
  <si>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</si>
  <si>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</si>
  <si>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</si>
  <si>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</si>
  <si>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</si>
  <si>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</si>
  <si>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</si>
  <si>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</si>
  <si>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</si>
  <si>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</si>
  <si>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</si>
  <si>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</si>
  <si>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</si>
  <si>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</si>
  <si>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</si>
  <si>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</si>
  <si>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</si>
  <si>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</si>
  <si>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</si>
  <si>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</si>
  <si>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</si>
  <si>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</si>
  <si>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</si>
  <si>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</si>
  <si>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</si>
  <si>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</si>
  <si>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</si>
  <si>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</si>
  <si>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</si>
  <si>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</si>
  <si>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</si>
  <si>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</si>
  <si>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</si>
  <si>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</si>
  <si>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</si>
  <si>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</si>
  <si>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</si>
  <si>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</si>
  <si>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</si>
  <si>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</si>
  <si>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</si>
  <si>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</si>
  <si>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</si>
  <si>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</si>
  <si>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</si>
  <si>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</si>
  <si>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</si>
  <si>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</si>
  <si>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</si>
  <si>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</si>
  <si>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</si>
  <si>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</si>
  <si>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</si>
  <si>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</si>
  <si>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</si>
  <si>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</si>
  <si>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</si>
  <si>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</si>
  <si>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</si>
  <si>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</si>
  <si>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</si>
  <si>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</si>
  <si>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</si>
  <si>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</si>
  <si>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</si>
  <si>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</si>
  <si>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</si>
  <si>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</si>
  <si>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</si>
  <si>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</si>
  <si>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</si>
  <si>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</si>
  <si>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</si>
  <si>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</si>
  <si>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</si>
  <si>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</si>
  <si>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</si>
  <si>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</si>
  <si>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</si>
  <si>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</si>
  <si>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</si>
  <si>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</si>
  <si>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</si>
  <si>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</si>
  <si>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</si>
  <si>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</si>
  <si>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</si>
  <si>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</si>
  <si>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</si>
  <si>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</si>
  <si>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</si>
  <si>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</si>
  <si>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</si>
  <si>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</si>
  <si>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</si>
  <si>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</si>
  <si>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</si>
  <si>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</si>
  <si>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</si>
  <si>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</si>
  <si>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</si>
  <si>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</si>
  <si>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</si>
  <si>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</si>
  <si>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</si>
  <si>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</si>
  <si>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</si>
  <si>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</si>
  <si>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</si>
  <si>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</si>
  <si>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</si>
  <si>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</si>
  <si>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</si>
  <si>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</si>
  <si>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</si>
  <si>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</si>
  <si>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</si>
  <si>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</si>
  <si>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</si>
  <si>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</si>
  <si>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</si>
  <si>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</si>
  <si>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</si>
  <si>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</si>
  <si>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</si>
  <si>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</si>
  <si>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</si>
  <si>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</si>
  <si>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</si>
  <si>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</si>
  <si>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</si>
  <si>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</si>
  <si>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</si>
  <si>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</si>
  <si>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</si>
  <si>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</si>
  <si>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</si>
  <si>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</si>
  <si>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</si>
  <si>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</si>
  <si>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</si>
  <si>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</si>
  <si>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</si>
  <si>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</si>
  <si>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</si>
  <si>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</si>
  <si>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</si>
  <si>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</si>
  <si>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</si>
  <si>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</si>
  <si>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</si>
  <si>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</si>
  <si>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</si>
  <si>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</si>
  <si>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</si>
  <si>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</si>
  <si>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</si>
  <si>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</si>
  <si>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</si>
  <si>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</si>
  <si>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</si>
  <si>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</si>
  <si>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</si>
  <si>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</si>
  <si>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</si>
  <si>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</si>
  <si>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</si>
  <si>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</si>
  <si>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</si>
  <si>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</si>
  <si>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</si>
  <si>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</si>
  <si>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</si>
  <si>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</si>
  <si>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</si>
  <si>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</si>
  <si>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</si>
  <si>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</si>
  <si>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</si>
  <si>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</si>
  <si>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</si>
  <si>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</si>
  <si>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</si>
  <si>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</si>
  <si>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</si>
  <si>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</si>
  <si>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</si>
  <si>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</si>
  <si>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</si>
  <si>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</si>
  <si>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</si>
  <si>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</si>
  <si>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</si>
  <si>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</si>
  <si>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</si>
  <si>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</si>
  <si>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</si>
  <si>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</si>
  <si>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</si>
  <si>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</si>
  <si>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</si>
  <si>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</si>
  <si>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</si>
  <si>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</si>
  <si>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</si>
  <si>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</si>
  <si>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</si>
  <si>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</si>
  <si>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</si>
  <si>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</si>
  <si>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</si>
  <si>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</si>
  <si>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</si>
  <si>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</si>
  <si>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</si>
  <si>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</si>
  <si>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</si>
  <si>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</si>
  <si>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</si>
  <si>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</si>
  <si>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</si>
  <si>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</si>
  <si>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</si>
  <si>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</si>
  <si>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</si>
  <si>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</si>
  <si>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</si>
  <si>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</si>
  <si>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</si>
  <si>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</si>
  <si>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</si>
  <si>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</si>
  <si>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</si>
  <si>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</si>
  <si>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</si>
  <si>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</si>
  <si>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</si>
  <si>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</si>
  <si>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</si>
  <si>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</si>
  <si>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</si>
  <si>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</si>
  <si>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</si>
  <si>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</si>
  <si>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</si>
  <si>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</si>
  <si>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</si>
  <si>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</si>
  <si>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</si>
  <si>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</si>
  <si>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</si>
  <si>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</si>
  <si>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</si>
  <si>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</si>
  <si>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</si>
  <si>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</si>
  <si>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</si>
  <si>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</si>
  <si>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</si>
  <si>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</si>
  <si>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</si>
  <si>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</si>
  <si>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</si>
  <si>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</si>
  <si>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</si>
  <si>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</si>
  <si>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</si>
  <si>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</si>
  <si>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</si>
  <si>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</si>
  <si>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</si>
  <si>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</si>
  <si>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</si>
  <si>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</si>
  <si>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</si>
  <si>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</si>
  <si>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</si>
  <si>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</si>
  <si>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</si>
  <si>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</si>
  <si>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</si>
  <si>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</si>
  <si>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</si>
  <si>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</si>
  <si>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</si>
  <si>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</si>
  <si>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</si>
  <si>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</si>
  <si>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</si>
  <si>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</si>
  <si>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</si>
  <si>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</si>
  <si>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</si>
  <si>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</si>
  <si>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</si>
  <si>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</si>
  <si>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</si>
  <si>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</si>
  <si>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</si>
  <si>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</si>
  <si>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</si>
  <si>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</si>
  <si>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</si>
  <si>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</si>
  <si>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</si>
  <si>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</si>
  <si>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</si>
  <si>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</si>
  <si>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</si>
  <si>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</si>
  <si>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</si>
  <si>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</si>
  <si>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</si>
  <si>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</si>
  <si>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</si>
  <si>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</si>
  <si>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</si>
  <si>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</si>
  <si>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</si>
  <si>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</si>
  <si>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</si>
  <si>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</si>
  <si>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</si>
  <si>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</si>
  <si>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</si>
  <si>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</si>
  <si>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</si>
  <si>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</si>
  <si>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</si>
  <si>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</si>
  <si>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</si>
  <si>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</si>
  <si>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</si>
  <si>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</si>
  <si>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</si>
  <si>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</si>
  <si>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</si>
  <si>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</si>
  <si>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</si>
  <si>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</si>
  <si>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</si>
  <si>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</si>
  <si>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</si>
  <si>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</si>
  <si>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</si>
  <si>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</si>
  <si>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</si>
  <si>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</si>
  <si>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</si>
  <si>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</si>
  <si>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</si>
  <si>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</si>
  <si>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</si>
  <si>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</si>
  <si>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</si>
  <si>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</si>
  <si>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</si>
  <si>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</si>
  <si>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</si>
  <si>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</si>
  <si>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</si>
  <si>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</si>
  <si>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</si>
  <si>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</si>
  <si>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</si>
  <si>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</si>
  <si>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</si>
  <si>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</si>
  <si>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</si>
  <si>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</si>
  <si>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</si>
  <si>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</si>
  <si>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</si>
  <si>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</si>
  <si>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</si>
  <si>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</si>
  <si>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</si>
  <si>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</si>
  <si>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</si>
  <si>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</si>
  <si>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</si>
  <si>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</si>
  <si>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</si>
  <si>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</si>
  <si>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</si>
  <si>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</si>
  <si>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</si>
  <si>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</si>
  <si>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</si>
  <si>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</si>
  <si>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</si>
  <si>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</si>
  <si>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</si>
  <si>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</si>
  <si>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</si>
  <si>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</si>
  <si>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</si>
  <si>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</si>
  <si>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</si>
  <si>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</si>
  <si>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</si>
  <si>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</si>
  <si>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</si>
  <si>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</si>
  <si>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</si>
  <si>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</si>
  <si>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</si>
  <si>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</si>
  <si>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</si>
  <si>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</si>
  <si>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</si>
  <si>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</si>
  <si>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</si>
  <si>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</si>
  <si>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</si>
  <si>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</si>
  <si>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</si>
  <si>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</si>
  <si>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</si>
  <si>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</si>
  <si>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</si>
  <si>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</si>
  <si>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</si>
  <si>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</si>
  <si>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</si>
  <si>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</si>
  <si>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</si>
  <si>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</si>
  <si>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</si>
  <si>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</si>
  <si>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</si>
  <si>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</si>
  <si>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</si>
  <si>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</si>
  <si>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</si>
  <si>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</si>
  <si>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</si>
  <si>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</si>
  <si>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</si>
  <si>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</si>
  <si>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</si>
  <si>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</si>
  <si>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</si>
  <si>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</si>
  <si>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</si>
  <si>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</si>
  <si>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</si>
  <si>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</si>
  <si>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</si>
  <si>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</si>
  <si>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</si>
  <si>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</si>
  <si>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</si>
  <si>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</si>
  <si>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</si>
  <si>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</si>
  <si>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</si>
  <si>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</si>
  <si>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</si>
  <si>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</si>
  <si>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</si>
  <si>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</si>
  <si>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</si>
  <si>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</si>
  <si>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</si>
  <si>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</si>
  <si>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</si>
  <si>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</si>
  <si>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</si>
  <si>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</si>
  <si>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</si>
  <si>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</si>
  <si>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</si>
  <si>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</si>
  <si>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</si>
  <si>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</si>
  <si>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</si>
  <si>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</si>
  <si>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</si>
  <si>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</si>
  <si>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</si>
  <si>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</si>
  <si>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</si>
  <si>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</si>
  <si>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</si>
  <si>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</si>
  <si>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</si>
  <si>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</si>
  <si>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</si>
  <si>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</si>
  <si>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</si>
  <si>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</si>
  <si>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</si>
  <si>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</si>
  <si>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</si>
  <si>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</si>
  <si>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</si>
  <si>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</si>
  <si>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</si>
  <si>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</si>
  <si>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</si>
  <si>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</si>
  <si>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</si>
  <si>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</si>
  <si>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</si>
  <si>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</si>
  <si>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</si>
  <si>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</si>
  <si>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</si>
  <si>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</si>
  <si>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</si>
  <si>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</si>
  <si>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</si>
  <si>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</si>
  <si>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</si>
  <si>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</si>
  <si>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</si>
  <si>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</si>
  <si>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</si>
  <si>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</si>
  <si>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</si>
  <si>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</si>
  <si>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</si>
  <si>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</si>
  <si>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</si>
  <si>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</si>
  <si>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</si>
  <si>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</si>
  <si>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</si>
  <si>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</si>
  <si>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</si>
  <si>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</si>
  <si>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</si>
  <si>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</si>
  <si>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</si>
  <si>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</si>
  <si>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</si>
  <si>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</si>
  <si>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</si>
  <si>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</si>
  <si>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</si>
  <si>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</si>
  <si>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</si>
  <si>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</si>
  <si>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</si>
  <si>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</si>
  <si>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</si>
  <si>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</si>
  <si>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</si>
  <si>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</si>
  <si>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</si>
  <si>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</si>
  <si>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</si>
  <si>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</si>
  <si>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</si>
  <si>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</si>
  <si>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</si>
  <si>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</si>
  <si>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</si>
  <si>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</si>
  <si>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</si>
  <si>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</si>
  <si>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</si>
  <si>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</si>
  <si>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</si>
  <si>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</si>
  <si>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</si>
  <si>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</si>
  <si>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</si>
  <si>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</si>
  <si>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</si>
  <si>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</si>
  <si>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</si>
  <si>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</si>
  <si>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</si>
  <si>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</si>
  <si>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</si>
  <si>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</si>
  <si>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</si>
  <si>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</si>
  <si>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</si>
  <si>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</si>
  <si>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</si>
  <si>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</si>
  <si>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</si>
  <si>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</si>
  <si>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</si>
  <si>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</si>
  <si>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</si>
  <si>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</si>
  <si>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</si>
  <si>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</si>
  <si>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</si>
  <si>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</si>
  <si>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</si>
  <si>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</si>
  <si>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</si>
  <si>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</si>
  <si>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</si>
  <si>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</si>
  <si>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</si>
  <si>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</si>
  <si>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</si>
  <si>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</si>
  <si>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</si>
  <si>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</si>
  <si>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</si>
  <si>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</si>
  <si>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</si>
  <si>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</si>
  <si>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</si>
  <si>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</si>
  <si>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</si>
  <si>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</si>
  <si>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</si>
  <si>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</si>
  <si>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</si>
  <si>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</si>
  <si>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</si>
  <si>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</si>
  <si>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</si>
  <si>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</si>
  <si>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</si>
  <si>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</si>
  <si>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</si>
  <si>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</si>
  <si>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</si>
  <si>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</si>
  <si>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</si>
  <si>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</si>
  <si>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</si>
  <si>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</si>
  <si>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</si>
  <si>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</si>
  <si>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</si>
  <si>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</si>
  <si>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</si>
  <si>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</si>
  <si>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</si>
  <si>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</si>
  <si>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</si>
  <si>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</si>
  <si>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</si>
  <si>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</si>
  <si>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</si>
  <si>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</si>
  <si>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</si>
  <si>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</si>
  <si>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</si>
  <si>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</si>
  <si>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</si>
  <si>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</si>
  <si>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</si>
  <si>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</si>
  <si>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</si>
  <si>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</si>
  <si>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</si>
  <si>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</si>
  <si>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</si>
  <si>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</si>
  <si>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</si>
  <si>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</si>
  <si>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</si>
  <si>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</si>
  <si>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</si>
  <si>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</si>
  <si>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</si>
  <si>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</si>
  <si>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</si>
  <si>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</si>
  <si>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</si>
  <si>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</si>
  <si>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</si>
  <si>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</si>
  <si>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</si>
  <si>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</si>
  <si>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</si>
  <si>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</si>
  <si>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</si>
  <si>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</si>
  <si>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</si>
  <si>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</si>
  <si>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</si>
  <si>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</si>
  <si>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</si>
  <si>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</si>
  <si>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</si>
  <si>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</si>
  <si>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</si>
  <si>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</si>
  <si>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</si>
  <si>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</si>
  <si>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</si>
  <si>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</si>
  <si>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</si>
  <si>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</si>
  <si>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</si>
  <si>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</si>
  <si>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</si>
  <si>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</si>
  <si>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</si>
  <si>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</si>
  <si>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</si>
  <si>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</si>
  <si>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</si>
  <si>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</si>
  <si>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</si>
  <si>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</si>
  <si>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</si>
  <si>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</si>
  <si>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</si>
  <si>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</si>
  <si>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</si>
  <si>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</si>
  <si>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</si>
  <si>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</si>
  <si>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</si>
  <si>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</si>
  <si>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</si>
  <si>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</si>
  <si>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</si>
  <si>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</si>
  <si>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</si>
  <si>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</si>
  <si>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</si>
  <si>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</si>
  <si>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</si>
  <si>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</si>
  <si>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</si>
  <si>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</si>
  <si>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</si>
  <si>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</si>
  <si>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</si>
  <si>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</si>
  <si>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</si>
  <si>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</si>
  <si>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</si>
  <si>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</si>
  <si>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</si>
  <si>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</si>
  <si>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</si>
  <si>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</si>
  <si>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</si>
  <si>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</si>
  <si>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</si>
  <si>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</si>
  <si>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</si>
  <si>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</si>
  <si>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</si>
  <si>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</si>
  <si>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</si>
  <si>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</si>
  <si>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</si>
  <si>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</si>
  <si>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</si>
  <si>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</si>
  <si>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</si>
  <si>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</si>
  <si>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</si>
  <si>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</si>
  <si>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</si>
  <si>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</si>
  <si>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</si>
  <si>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</si>
  <si>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</si>
  <si>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</si>
  <si>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</si>
  <si>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</si>
  <si>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</si>
  <si>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</si>
  <si>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</si>
  <si>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</si>
  <si>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</si>
  <si>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</si>
  <si>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</si>
  <si>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</si>
  <si>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</si>
  <si>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</si>
  <si>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</si>
  <si>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</si>
  <si>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</si>
  <si>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</si>
  <si>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</si>
  <si>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</si>
  <si>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</si>
  <si>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</si>
  <si>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</si>
  <si>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</si>
  <si>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</si>
  <si>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</si>
  <si>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</si>
  <si>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</si>
  <si>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</si>
  <si>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</si>
  <si>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</si>
  <si>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</si>
  <si>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</si>
  <si>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</si>
  <si>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</si>
  <si>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</si>
  <si>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</si>
  <si>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</si>
  <si>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</si>
  <si>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</si>
  <si>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</si>
  <si>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</si>
  <si>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</si>
  <si>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</si>
  <si>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</si>
  <si>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</si>
  <si>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</si>
  <si>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</si>
  <si>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</si>
  <si>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</si>
  <si>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</si>
  <si>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</si>
  <si>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</si>
  <si>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</si>
  <si>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</si>
  <si>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</si>
  <si>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</si>
  <si>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</si>
  <si>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</si>
  <si>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</si>
  <si>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</si>
  <si>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</si>
  <si>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</si>
  <si>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</si>
  <si>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</si>
  <si>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</si>
  <si>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</si>
  <si>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</si>
  <si>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</si>
  <si>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</si>
  <si>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</si>
  <si>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</si>
  <si>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</si>
  <si>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</si>
  <si>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</si>
  <si>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</si>
  <si>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</si>
  <si>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</si>
  <si>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</si>
  <si>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</si>
  <si>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</si>
  <si>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</si>
  <si>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</si>
  <si>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</si>
  <si>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</si>
  <si>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</si>
  <si>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</si>
  <si>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</si>
  <si>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</si>
  <si>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</si>
  <si>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</si>
  <si>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</si>
  <si>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</si>
  <si>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</si>
  <si>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</si>
  <si>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</si>
  <si>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</si>
  <si>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</si>
  <si>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</si>
  <si>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</si>
  <si>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</si>
  <si>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</si>
  <si>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</si>
  <si>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</si>
  <si>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</si>
  <si>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</si>
  <si>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</si>
  <si>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</si>
  <si>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</si>
  <si>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</si>
  <si>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</si>
  <si>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</si>
  <si>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</si>
  <si>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</si>
  <si>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</si>
  <si>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</si>
  <si>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</si>
  <si>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</si>
  <si>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</si>
  <si>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</si>
  <si>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</si>
  <si>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</si>
  <si>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</si>
  <si>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</si>
  <si>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</si>
  <si>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</si>
  <si>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</si>
  <si>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</si>
  <si>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</si>
  <si>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</si>
  <si>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</si>
  <si>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</si>
  <si>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</si>
  <si>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</si>
  <si>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</si>
  <si>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</si>
  <si>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</si>
  <si>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</si>
  <si>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</si>
  <si>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</si>
  <si>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</si>
  <si>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</si>
  <si>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</si>
  <si>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</si>
  <si>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</si>
  <si>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</si>
  <si>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</si>
  <si>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</si>
  <si>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</si>
  <si>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</si>
  <si>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</si>
  <si>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</si>
  <si>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</si>
  <si>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</si>
  <si>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</si>
  <si>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</si>
  <si>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</si>
  <si>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</si>
  <si>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</si>
  <si>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</si>
  <si>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</si>
  <si>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</si>
  <si>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</si>
  <si>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</si>
  <si>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</si>
  <si>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</si>
  <si>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</si>
  <si>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</si>
  <si>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</si>
  <si>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</si>
  <si>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</si>
  <si>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</si>
  <si>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</si>
  <si>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</si>
  <si>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</si>
  <si>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</si>
  <si>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</si>
  <si>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</si>
  <si>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</si>
  <si>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</si>
  <si>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</si>
  <si>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</si>
  <si>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</si>
  <si>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</si>
  <si>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</si>
  <si>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</si>
  <si>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</si>
  <si>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</si>
  <si>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</si>
  <si>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</si>
  <si>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</si>
  <si>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</si>
  <si>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</si>
  <si>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</si>
  <si>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</si>
  <si>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</si>
  <si>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</si>
  <si>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</si>
  <si>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</si>
  <si>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</si>
  <si>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</si>
  <si>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</si>
  <si>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</si>
  <si>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</si>
  <si>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</si>
  <si>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</si>
  <si>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</si>
  <si>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</si>
  <si>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</si>
  <si>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</si>
  <si>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</si>
  <si>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</si>
  <si>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</si>
  <si>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</si>
  <si>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</si>
  <si>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</si>
  <si>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</si>
  <si>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</si>
  <si>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</si>
  <si>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</si>
  <si>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</si>
  <si>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</si>
  <si>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</si>
  <si>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</si>
  <si>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</si>
  <si>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</si>
  <si>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</si>
  <si>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</si>
  <si>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</si>
  <si>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</si>
  <si>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</si>
  <si>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</si>
  <si>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</si>
  <si>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</si>
  <si>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</si>
  <si>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</si>
  <si>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</si>
  <si>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</si>
  <si>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</si>
  <si>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</si>
  <si>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</si>
  <si>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</si>
  <si>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</si>
  <si>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</si>
  <si>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</si>
  <si>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</si>
  <si>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</si>
  <si>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</si>
  <si>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</si>
  <si>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</si>
  <si>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</si>
  <si>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</si>
  <si>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</si>
  <si>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</si>
  <si>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</si>
  <si>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</si>
  <si>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</si>
  <si>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</si>
  <si>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</si>
  <si>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</si>
  <si>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</si>
  <si>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</si>
  <si>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</si>
  <si>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</si>
  <si>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</si>
  <si>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</si>
  <si>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</si>
  <si>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</si>
  <si>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</si>
  <si>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</si>
  <si>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</si>
  <si>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</si>
  <si>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</si>
  <si>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</si>
  <si>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</si>
  <si>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</si>
  <si>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</si>
  <si>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</si>
  <si>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</si>
  <si>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</si>
  <si>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</si>
  <si>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</si>
  <si>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</si>
  <si>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</si>
  <si>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</si>
  <si>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</si>
  <si>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</si>
  <si>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</si>
  <si>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</si>
  <si>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</si>
  <si>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</si>
  <si>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</si>
  <si>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</si>
  <si>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</si>
  <si>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</si>
  <si>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</si>
  <si>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</si>
  <si>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</si>
  <si>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</si>
  <si>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</si>
  <si>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</si>
  <si>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</si>
  <si>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</si>
  <si>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</si>
  <si>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</si>
  <si>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</si>
  <si>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</si>
  <si>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</si>
  <si>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</si>
  <si>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</si>
  <si>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</si>
  <si>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</si>
  <si>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</si>
  <si>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</si>
  <si>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</si>
  <si>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</si>
  <si>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</si>
  <si>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</si>
  <si>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</si>
  <si>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</si>
  <si>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</si>
  <si>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</si>
  <si>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</si>
  <si>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</si>
  <si>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</si>
  <si>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</si>
  <si>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</si>
  <si>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</si>
  <si>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</si>
  <si>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</si>
  <si>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</si>
  <si>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</si>
  <si>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</si>
  <si>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</si>
  <si>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</si>
  <si>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</si>
  <si>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</si>
  <si>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</si>
  <si>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</si>
  <si>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</si>
  <si>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</si>
  <si>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</si>
  <si>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</si>
  <si>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</si>
  <si>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</si>
  <si>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</si>
  <si>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</si>
  <si>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</si>
  <si>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</si>
  <si>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</si>
  <si>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</si>
  <si>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</si>
  <si>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</si>
  <si>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</si>
  <si>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</si>
  <si>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</si>
  <si>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</si>
  <si>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</si>
  <si>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</si>
  <si>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</si>
  <si>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</si>
  <si>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</si>
  <si>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</si>
  <si>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</si>
  <si>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</si>
  <si>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</si>
  <si>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</si>
  <si>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</si>
  <si>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</si>
  <si>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</si>
  <si>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</si>
  <si>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</si>
  <si>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</si>
  <si>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</si>
  <si>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</si>
  <si>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</si>
  <si>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</si>
  <si>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</si>
  <si>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</si>
  <si>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</si>
  <si>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</si>
  <si>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</si>
  <si>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</si>
  <si>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</si>
  <si>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</si>
  <si>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</si>
  <si>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</si>
  <si>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</si>
  <si>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</si>
  <si>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</si>
  <si>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</si>
  <si>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</si>
  <si>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</si>
  <si>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</si>
  <si>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</si>
  <si>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</si>
  <si>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</si>
  <si>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</si>
  <si>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</si>
  <si>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</si>
  <si>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</si>
  <si>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</si>
  <si>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</si>
  <si>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</si>
  <si>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</si>
  <si>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</si>
  <si>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</si>
  <si>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</si>
  <si>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</si>
  <si>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</si>
  <si>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</si>
  <si>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</si>
  <si>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</si>
  <si>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</si>
  <si>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</si>
  <si>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</si>
  <si>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</si>
  <si>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</si>
  <si>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</si>
  <si>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</si>
  <si>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</si>
  <si>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</si>
  <si>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</si>
  <si>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</si>
  <si>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</si>
  <si>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</si>
  <si>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</si>
  <si>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</si>
  <si>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</si>
  <si>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</si>
  <si>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</si>
  <si>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</si>
  <si>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</si>
  <si>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</si>
  <si>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</si>
  <si>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</si>
  <si>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</si>
  <si>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</si>
  <si>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</si>
  <si>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</si>
  <si>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</si>
  <si>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</si>
  <si>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</si>
  <si>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</si>
  <si>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</si>
  <si>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</si>
  <si>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</si>
  <si>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</si>
  <si>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</si>
  <si>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</si>
  <si>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</si>
  <si>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</si>
  <si>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</si>
  <si>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</si>
  <si>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</si>
  <si>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</si>
  <si>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</si>
  <si>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</si>
  <si>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</si>
  <si>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</si>
  <si>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</si>
  <si>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</si>
  <si>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</si>
  <si>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</si>
  <si>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</si>
  <si>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</si>
  <si>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</si>
  <si>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</si>
  <si>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</si>
  <si>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</si>
  <si>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</si>
  <si>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</si>
  <si>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</si>
  <si>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</si>
  <si>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</si>
  <si>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</si>
  <si>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</si>
  <si>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</si>
  <si>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</si>
  <si>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</si>
  <si>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</si>
  <si>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</si>
  <si>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</si>
  <si>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</si>
  <si>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</si>
  <si>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</si>
  <si>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</si>
  <si>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</si>
  <si>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</si>
  <si>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</si>
  <si>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</si>
  <si>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</si>
  <si>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</si>
  <si>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</si>
  <si>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</si>
  <si>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</si>
  <si>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</si>
  <si>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</si>
  <si>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</si>
  <si>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</si>
  <si>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</si>
  <si>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</si>
  <si>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</si>
  <si>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</si>
  <si>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</si>
  <si>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</si>
  <si>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</si>
  <si>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</si>
  <si>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</si>
  <si>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</si>
  <si>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</si>
  <si>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</si>
  <si>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</si>
  <si>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</si>
  <si>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</si>
  <si>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</si>
  <si>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</si>
  <si>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</si>
  <si>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</si>
  <si>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</si>
  <si>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</si>
  <si>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</si>
  <si>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</si>
  <si>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</si>
  <si>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</si>
  <si>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</si>
  <si>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</si>
  <si>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</si>
  <si>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</si>
  <si>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</si>
  <si>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</si>
  <si>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</si>
  <si>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</si>
  <si>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</si>
  <si>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</si>
  <si>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</si>
  <si>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</si>
  <si>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</si>
  <si>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</si>
  <si>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</si>
  <si>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</si>
  <si>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</si>
  <si>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</si>
  <si>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</si>
  <si>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</si>
  <si>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</si>
  <si>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</si>
  <si>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</si>
  <si>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</si>
  <si>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</si>
  <si>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</si>
  <si>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</si>
  <si>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</si>
  <si>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</si>
  <si>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</si>
  <si>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</si>
  <si>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</si>
  <si>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</si>
  <si>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</si>
  <si>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</si>
  <si>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</si>
  <si>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</si>
  <si>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</si>
  <si>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</si>
  <si>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</si>
  <si>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</si>
  <si>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</si>
  <si>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</si>
  <si>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</si>
  <si>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</si>
  <si>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</si>
  <si>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</si>
  <si>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</si>
  <si>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</si>
  <si>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</si>
  <si>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</si>
  <si>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</si>
  <si>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</si>
  <si>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</si>
  <si>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</si>
  <si>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</si>
  <si>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</si>
  <si>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</si>
  <si>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</si>
  <si>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</si>
  <si>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</si>
  <si>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</si>
  <si>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</si>
  <si>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</si>
  <si>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</si>
  <si>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</si>
  <si>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</si>
  <si>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</si>
  <si>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</si>
  <si>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</si>
  <si>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</si>
  <si>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</si>
  <si>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</si>
  <si>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</si>
  <si>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</si>
  <si>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</si>
  <si>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</si>
  <si>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</si>
  <si>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</si>
  <si>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</si>
  <si>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</si>
  <si>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</si>
  <si>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</si>
  <si>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</si>
  <si>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</si>
  <si>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</si>
  <si>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</si>
  <si>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</si>
  <si>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</si>
  <si>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</si>
  <si>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</si>
  <si>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</si>
  <si>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</si>
  <si>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</si>
  <si>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</si>
  <si>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</si>
  <si>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</si>
  <si>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</si>
  <si>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</si>
  <si>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</si>
  <si>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</si>
  <si>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</si>
  <si>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</si>
  <si>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</si>
  <si>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</si>
  <si>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</si>
  <si>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</si>
  <si>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</si>
  <si>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</si>
  <si>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</si>
  <si>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</si>
  <si>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</si>
  <si>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</si>
  <si>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</si>
  <si>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</si>
  <si>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</si>
  <si>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</si>
  <si>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</si>
  <si>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</si>
  <si>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</si>
  <si>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</si>
  <si>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</si>
  <si>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</si>
  <si>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</si>
  <si>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</si>
  <si>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</si>
  <si>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</si>
  <si>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</si>
  <si>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</si>
  <si>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</si>
  <si>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</si>
  <si>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</si>
  <si>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</si>
  <si>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</si>
  <si>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</si>
  <si>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</si>
  <si>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</si>
  <si>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</si>
  <si>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</si>
  <si>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</si>
  <si>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</si>
  <si>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</si>
  <si>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</si>
  <si>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</si>
  <si>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</si>
  <si>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</si>
  <si>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</si>
  <si>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</si>
  <si>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</si>
  <si>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</si>
  <si>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</si>
  <si>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</si>
  <si>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</si>
  <si>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</si>
  <si>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</si>
  <si>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</si>
  <si>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</si>
  <si>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</si>
  <si>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</si>
  <si>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</si>
  <si>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</si>
  <si>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</si>
  <si>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</si>
  <si>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</si>
  <si>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</si>
  <si>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</si>
  <si>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</si>
  <si>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</si>
  <si>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</si>
  <si>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</si>
  <si>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</si>
  <si>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</si>
  <si>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</si>
  <si>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</si>
  <si>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</si>
  <si>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</si>
  <si>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</si>
  <si>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</si>
  <si>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</si>
  <si>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</si>
  <si>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</si>
  <si>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</si>
  <si>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</si>
  <si>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</si>
  <si>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</si>
  <si>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</si>
  <si>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</si>
  <si>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</si>
  <si>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</si>
  <si>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</si>
  <si>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</si>
  <si>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</si>
  <si>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</si>
  <si>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</si>
  <si>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</si>
  <si>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</si>
  <si>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</si>
  <si>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</si>
  <si>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</si>
  <si>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</si>
  <si>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</si>
  <si>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</si>
  <si>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</si>
  <si>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</si>
  <si>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</si>
  <si>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</si>
  <si>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</si>
  <si>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</si>
  <si>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</si>
  <si>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</si>
  <si>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</si>
  <si>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</si>
  <si>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</si>
  <si>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</si>
  <si>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</si>
  <si>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</si>
  <si>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</si>
  <si>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</si>
  <si>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</si>
  <si>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</si>
  <si>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</si>
  <si>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</si>
  <si>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</si>
  <si>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</si>
  <si>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</si>
  <si>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</si>
  <si>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</si>
  <si>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</si>
  <si>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</si>
  <si>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</si>
  <si>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</si>
  <si>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</si>
  <si>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</si>
  <si>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</si>
  <si>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</si>
  <si>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</si>
  <si>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</si>
  <si>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</si>
  <si>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</si>
  <si>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</si>
  <si>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</si>
  <si>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</si>
  <si>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</si>
  <si>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</si>
  <si>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</si>
  <si>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</si>
  <si>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</si>
  <si>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</si>
  <si>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</si>
  <si>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</si>
  <si>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</si>
  <si>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</si>
  <si>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</si>
  <si>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</si>
  <si>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</si>
  <si>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</si>
  <si>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</si>
  <si>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</si>
  <si>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</si>
  <si>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</si>
  <si>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</si>
  <si>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</si>
  <si>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</si>
  <si>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</si>
  <si>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</si>
  <si>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</si>
  <si>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</si>
  <si>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</si>
  <si>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</si>
  <si>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</si>
  <si>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</si>
  <si>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</si>
  <si>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</si>
  <si>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</si>
  <si>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</si>
  <si>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</si>
  <si>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</si>
  <si>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</si>
  <si>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</si>
  <si>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</si>
  <si>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</si>
  <si>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</si>
  <si>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</si>
  <si>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</si>
  <si>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</si>
  <si>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</si>
  <si>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</si>
  <si>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</si>
  <si>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</si>
  <si>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</si>
  <si>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</si>
  <si>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</si>
  <si>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</si>
  <si>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</si>
  <si>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</si>
  <si>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</si>
  <si>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</si>
  <si>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</si>
  <si>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</si>
  <si>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</si>
  <si>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</si>
  <si>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</si>
  <si>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</si>
  <si>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</si>
  <si>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</si>
  <si>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</si>
  <si>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</si>
  <si>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</si>
  <si>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</si>
  <si>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</si>
  <si>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</si>
  <si>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</si>
  <si>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</si>
  <si>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</si>
  <si>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</si>
  <si>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</si>
  <si>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</si>
  <si>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</si>
  <si>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</si>
  <si>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</si>
  <si>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</si>
  <si>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</si>
  <si>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</si>
  <si>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</si>
  <si>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</si>
  <si>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</si>
  <si>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</si>
  <si>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</si>
  <si>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</si>
  <si>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</si>
  <si>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</si>
  <si>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</si>
  <si>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</si>
  <si>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</si>
  <si>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</si>
  <si>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</si>
  <si>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</si>
  <si>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</si>
  <si>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</si>
  <si>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</si>
  <si>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</si>
  <si>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</si>
  <si>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</si>
  <si>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</si>
  <si>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</si>
  <si>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</si>
  <si>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</si>
  <si>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</si>
  <si>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</si>
  <si>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</si>
  <si>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</si>
  <si>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</si>
  <si>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</si>
  <si>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</si>
  <si>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</si>
  <si>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</si>
  <si>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</si>
  <si>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</si>
  <si>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</si>
  <si>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</si>
  <si>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</si>
  <si>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</si>
  <si>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</si>
  <si>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</si>
  <si>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</si>
  <si>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</si>
  <si>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</si>
  <si>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</si>
  <si>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</si>
  <si>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</si>
  <si>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</si>
  <si>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</si>
  <si>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</si>
  <si>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</si>
  <si>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</si>
  <si>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</si>
  <si>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</si>
  <si>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</si>
  <si>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</si>
  <si>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</si>
  <si>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</si>
  <si>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</si>
  <si>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</si>
  <si>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</si>
  <si>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</si>
  <si>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</si>
  <si>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</si>
  <si>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</si>
  <si>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</si>
  <si>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</si>
  <si>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</si>
  <si>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</si>
  <si>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</si>
  <si>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</si>
  <si>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</si>
  <si>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</si>
  <si>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</si>
  <si>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</si>
  <si>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</si>
  <si>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</si>
  <si>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</si>
  <si>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</si>
  <si>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</si>
  <si>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</si>
  <si>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</si>
  <si>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</si>
  <si>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</si>
  <si>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</si>
  <si>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</si>
  <si>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</si>
  <si>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</si>
  <si>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</si>
  <si>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</si>
  <si>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</si>
  <si>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</si>
  <si>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</si>
  <si>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</si>
  <si>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</si>
  <si>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</si>
  <si>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</si>
  <si>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</si>
  <si>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</si>
  <si>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</si>
  <si>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</si>
  <si>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</si>
  <si>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</si>
  <si>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</si>
  <si>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</si>
  <si>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</si>
  <si>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</si>
  <si>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</si>
  <si>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</si>
  <si>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</si>
  <si>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</si>
  <si>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</si>
  <si>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</si>
  <si>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</si>
  <si>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</si>
  <si>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</si>
  <si>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</si>
  <si>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</si>
  <si>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</si>
  <si>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</si>
  <si>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</si>
  <si>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</si>
  <si>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</si>
  <si>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</si>
  <si>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</si>
  <si>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</si>
  <si>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</si>
  <si>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</si>
  <si>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</si>
  <si>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</si>
  <si>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</si>
  <si>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</si>
  <si>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</si>
  <si>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</si>
  <si>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</si>
  <si>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</si>
  <si>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</si>
  <si>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</si>
  <si>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</si>
  <si>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</si>
  <si>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</si>
  <si>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</si>
  <si>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</si>
  <si>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</si>
  <si>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</si>
  <si>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</si>
  <si>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</si>
  <si>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</si>
  <si>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</si>
  <si>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</si>
  <si>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</si>
  <si>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</si>
  <si>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</si>
  <si>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</si>
  <si>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</si>
  <si>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</si>
  <si>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</si>
  <si>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</si>
  <si>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</si>
  <si>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</si>
  <si>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</si>
  <si>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</si>
  <si>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</si>
  <si>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</si>
  <si>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</si>
  <si>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</si>
  <si>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</si>
  <si>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</si>
  <si>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</si>
  <si>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</si>
  <si>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</si>
  <si>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</si>
  <si>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</si>
  <si>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</si>
  <si>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</si>
  <si>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</si>
  <si>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</si>
  <si>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</si>
  <si>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</si>
  <si>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</si>
  <si>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</si>
  <si>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</si>
  <si>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</si>
  <si>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</si>
  <si>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</si>
  <si>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</si>
  <si>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</si>
  <si>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</si>
  <si>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</si>
  <si>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</si>
  <si>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</si>
  <si>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</si>
  <si>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</si>
  <si>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</si>
  <si>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</si>
  <si>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</si>
  <si>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</si>
  <si>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</si>
  <si>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</si>
  <si>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</si>
  <si>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</si>
  <si>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</si>
  <si>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</si>
  <si>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</si>
  <si>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</si>
  <si>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</si>
  <si>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</si>
  <si>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</si>
  <si>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</si>
  <si>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</si>
  <si>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</si>
  <si>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</si>
  <si>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</si>
  <si>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</si>
  <si>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</si>
  <si>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</si>
  <si>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</si>
  <si>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</si>
  <si>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</si>
  <si>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</si>
  <si>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</si>
  <si>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</si>
  <si>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</si>
  <si>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</si>
  <si>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</si>
  <si>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</si>
  <si>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</si>
  <si>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</si>
  <si>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</si>
  <si>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</si>
  <si>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</si>
  <si>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</si>
  <si>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</si>
  <si>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</si>
  <si>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</si>
  <si>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</si>
  <si>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</si>
  <si>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</si>
  <si>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</si>
  <si>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</si>
  <si>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</si>
  <si>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</si>
  <si>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</si>
  <si>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</si>
  <si>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</si>
  <si>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</si>
  <si>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</si>
  <si>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</si>
  <si>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</si>
  <si>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</si>
  <si>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</si>
  <si>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</si>
  <si>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</si>
  <si>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</si>
  <si>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</si>
  <si>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</si>
  <si>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</si>
  <si>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</si>
  <si>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</si>
  <si>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</si>
  <si>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</si>
  <si>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</si>
  <si>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</si>
  <si>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</si>
  <si>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</si>
  <si>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</si>
  <si>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</si>
  <si>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</si>
  <si>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</si>
  <si>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</si>
  <si>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</si>
  <si>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</si>
  <si>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</si>
  <si>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</si>
  <si>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</si>
  <si>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</si>
  <si>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</si>
  <si>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</si>
  <si>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</si>
  <si>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</si>
  <si>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</si>
  <si>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</si>
  <si>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</si>
  <si>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</si>
  <si>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</si>
  <si>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</si>
  <si>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</si>
  <si>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</si>
  <si>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</si>
  <si>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</si>
  <si>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</si>
  <si>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</si>
  <si>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</si>
  <si>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</si>
  <si>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</si>
  <si>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</si>
  <si>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</si>
  <si>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</si>
  <si>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</si>
  <si>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</si>
  <si>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</si>
  <si>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</si>
  <si>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</si>
  <si>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</si>
  <si>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</si>
  <si>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</si>
  <si>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</si>
  <si>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</si>
  <si>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</si>
  <si>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</si>
  <si>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</si>
  <si>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</si>
  <si>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</si>
  <si>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</si>
  <si>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</si>
  <si>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</si>
  <si>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</si>
  <si>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</si>
  <si>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</si>
  <si>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</si>
  <si>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</si>
  <si>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</si>
  <si>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</si>
  <si>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</si>
  <si>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</si>
  <si>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</si>
  <si>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</si>
  <si>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</si>
  <si>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</si>
  <si>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</si>
  <si>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</si>
  <si>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</si>
  <si>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</si>
  <si>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</si>
  <si>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</si>
  <si>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</si>
  <si>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</si>
  <si>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</si>
  <si>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</si>
  <si>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</si>
  <si>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</si>
  <si>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</si>
  <si>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</si>
  <si>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</si>
  <si>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</si>
  <si>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</si>
  <si>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</si>
  <si>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</si>
  <si>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</si>
  <si>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</si>
  <si>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</si>
  <si>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</si>
  <si>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</si>
  <si>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</si>
  <si>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</si>
  <si>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</si>
  <si>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</si>
  <si>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</si>
  <si>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</si>
  <si>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</si>
  <si>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</si>
  <si>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</si>
  <si>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</si>
  <si>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</si>
  <si>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</si>
  <si>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</si>
  <si>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</si>
  <si>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</si>
  <si>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</si>
  <si>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</si>
  <si>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</si>
  <si>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</si>
  <si>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</si>
  <si>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</si>
  <si>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</si>
  <si>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</si>
  <si>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</si>
  <si>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</si>
  <si>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</si>
  <si>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</si>
  <si>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</si>
  <si>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</si>
  <si>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</si>
  <si>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</si>
  <si>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</si>
  <si>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</si>
  <si>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</si>
  <si>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</si>
  <si>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</si>
  <si>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</si>
  <si>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</si>
  <si>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</si>
  <si>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</si>
  <si>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</si>
  <si>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</si>
  <si>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</si>
  <si>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</si>
  <si>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</si>
  <si>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</si>
  <si>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</si>
  <si>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</si>
  <si>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</si>
  <si>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</si>
  <si>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</si>
  <si>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</si>
  <si>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</si>
  <si>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</si>
  <si>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</si>
  <si>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</si>
  <si>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</si>
  <si>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</si>
  <si>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</si>
  <si>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</si>
  <si>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</si>
  <si>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</si>
  <si>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</si>
  <si>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</si>
  <si>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</si>
  <si>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</si>
  <si>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</si>
  <si>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</si>
  <si>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</si>
  <si>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</si>
  <si>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</si>
  <si>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</si>
  <si>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</si>
  <si>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</si>
  <si>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</si>
  <si>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</si>
  <si>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</si>
  <si>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</si>
  <si>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</si>
  <si>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</si>
  <si>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</si>
  <si>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</si>
  <si>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</si>
  <si>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</si>
  <si>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</si>
  <si>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</si>
  <si>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</si>
  <si>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</si>
  <si>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</si>
  <si>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</si>
  <si>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</si>
  <si>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</si>
  <si>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</si>
  <si>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</si>
  <si>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</si>
  <si>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</si>
  <si>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</si>
  <si>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</si>
  <si>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</si>
  <si>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</si>
  <si>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</si>
  <si>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</si>
  <si>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</si>
  <si>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</si>
  <si>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</si>
  <si>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</si>
  <si>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</si>
  <si>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</si>
  <si>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</si>
  <si>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</si>
  <si>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</si>
  <si>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</si>
  <si>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</si>
  <si>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</si>
  <si>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</si>
  <si>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</si>
  <si>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</si>
  <si>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</si>
  <si>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</si>
  <si>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</si>
  <si>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</si>
  <si>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</si>
  <si>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</si>
  <si>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</si>
  <si>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</si>
  <si>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</si>
  <si>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</si>
  <si>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</si>
  <si>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</si>
  <si>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</si>
  <si>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</si>
  <si>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</si>
  <si>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</si>
  <si>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</si>
  <si>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</si>
  <si>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</si>
  <si>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</si>
  <si>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</si>
  <si>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</si>
  <si>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</si>
  <si>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</si>
  <si>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</si>
  <si>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</si>
  <si>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</si>
  <si>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</si>
  <si>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</si>
  <si>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</si>
  <si>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</si>
  <si>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</si>
  <si>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</si>
  <si>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</si>
  <si>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</si>
  <si>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</si>
  <si>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</si>
  <si>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</si>
  <si>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</si>
  <si>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</si>
  <si>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</si>
  <si>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</si>
  <si>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</si>
  <si>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</si>
  <si>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</si>
  <si>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</si>
  <si>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</si>
  <si>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</si>
  <si>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</si>
  <si>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</si>
  <si>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</si>
  <si>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</si>
  <si>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</si>
  <si>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</si>
  <si>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</si>
  <si>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</si>
  <si>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</si>
  <si>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</si>
  <si>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</si>
  <si>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</si>
  <si>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</si>
  <si>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</si>
  <si>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</si>
  <si>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</si>
  <si>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</si>
  <si>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</si>
  <si>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</si>
  <si>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</si>
  <si>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</si>
  <si>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</si>
  <si>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</si>
  <si>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</si>
  <si>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</si>
  <si>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</si>
  <si>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</si>
  <si>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</si>
  <si>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</si>
  <si>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</si>
  <si>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</si>
  <si>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</si>
  <si>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</si>
  <si>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</si>
  <si>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</si>
  <si>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</si>
  <si>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</si>
  <si>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</si>
  <si>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</si>
  <si>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</si>
  <si>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</si>
  <si>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</si>
  <si>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</si>
  <si>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</si>
  <si>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</si>
  <si>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</si>
  <si>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</si>
  <si>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</si>
  <si>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</si>
  <si>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</si>
  <si>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</si>
  <si>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</si>
  <si>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</si>
  <si>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</si>
  <si>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</si>
  <si>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</si>
  <si>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</si>
  <si>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</si>
  <si>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</si>
  <si>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</si>
  <si>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</si>
  <si>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</si>
  <si>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</si>
  <si>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</si>
  <si>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</si>
  <si>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</si>
  <si>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</si>
  <si>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</si>
  <si>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</si>
  <si>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</si>
  <si>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</si>
  <si>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</si>
  <si>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</si>
  <si>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</si>
  <si>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</si>
  <si>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</si>
  <si>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</si>
  <si>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</si>
  <si>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</si>
  <si>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</si>
  <si>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</si>
  <si>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</si>
  <si>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</si>
  <si>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</si>
  <si>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</si>
  <si>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</si>
  <si>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</si>
  <si>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</si>
  <si>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</si>
  <si>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</si>
  <si>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</si>
  <si>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</si>
  <si>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</si>
  <si>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</si>
  <si>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</si>
  <si>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</si>
  <si>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</si>
  <si>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</si>
  <si>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</si>
  <si>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</si>
  <si>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</si>
  <si>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</si>
  <si>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</si>
  <si>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</si>
  <si>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</si>
  <si>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</si>
  <si>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</si>
  <si>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</si>
  <si>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</si>
  <si>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</si>
  <si>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</si>
  <si>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</si>
  <si>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</si>
  <si>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</si>
  <si>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</si>
  <si>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</si>
  <si>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</si>
  <si>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</si>
  <si>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</si>
  <si>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</si>
  <si>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</si>
  <si>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</si>
  <si>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</si>
  <si>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</si>
  <si>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</si>
  <si>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</si>
  <si>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</si>
  <si>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</si>
  <si>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</si>
  <si>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</si>
  <si>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</si>
  <si>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</si>
  <si>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</si>
  <si>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</si>
  <si>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</si>
  <si>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</si>
  <si>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</si>
  <si>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</si>
  <si>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</si>
  <si>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</si>
  <si>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</si>
  <si>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</si>
  <si>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</si>
  <si>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</si>
  <si>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</si>
  <si>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</si>
  <si>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</si>
  <si>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</si>
  <si>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</si>
  <si>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</si>
  <si>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</si>
  <si>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</si>
  <si>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</si>
  <si>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</si>
  <si>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</si>
  <si>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</si>
  <si>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</si>
  <si>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</si>
  <si>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</si>
  <si>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</si>
  <si>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</si>
  <si>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</si>
  <si>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</si>
  <si>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</si>
  <si>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</si>
  <si>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</si>
  <si>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</si>
  <si>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</si>
  <si>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</si>
  <si>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</si>
  <si>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</si>
  <si>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</si>
  <si>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</si>
  <si>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</si>
  <si>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</si>
  <si>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</si>
  <si>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</si>
  <si>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</si>
  <si>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</si>
  <si>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</si>
  <si>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</si>
  <si>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</si>
  <si>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</si>
  <si>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</si>
  <si>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</si>
  <si>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</si>
  <si>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</si>
  <si>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</si>
  <si>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</si>
  <si>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</si>
  <si>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</si>
  <si>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</si>
  <si>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</si>
  <si>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</si>
  <si>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</si>
  <si>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</si>
  <si>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</si>
  <si>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</si>
  <si>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</si>
  <si>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</si>
  <si>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</si>
  <si>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</si>
  <si>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</si>
  <si>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</si>
  <si>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</si>
  <si>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</si>
  <si>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</si>
  <si>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</si>
  <si>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</si>
  <si>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</si>
  <si>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</si>
  <si>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</si>
  <si>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</si>
  <si>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</si>
  <si>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</si>
  <si>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</si>
  <si>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</si>
  <si>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</si>
  <si>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</si>
  <si>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</si>
  <si>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</si>
  <si>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</si>
  <si>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</si>
  <si>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</si>
  <si>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</si>
  <si>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</si>
  <si>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</si>
  <si>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</si>
  <si>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</si>
  <si>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</si>
  <si>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</si>
  <si>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</si>
  <si>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</si>
  <si>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</si>
  <si>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</si>
  <si>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</si>
  <si>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</si>
  <si>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</si>
  <si>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</si>
  <si>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</si>
  <si>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</si>
  <si>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</si>
  <si>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</si>
  <si>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</si>
  <si>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</si>
  <si>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</si>
  <si>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</si>
  <si>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</si>
  <si>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</si>
  <si>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</si>
  <si>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</si>
  <si>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</si>
  <si>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</si>
  <si>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</si>
  <si>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</si>
  <si>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</si>
  <si>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</si>
  <si>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</si>
  <si>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</si>
  <si>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</si>
  <si>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</si>
  <si>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</si>
  <si>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</si>
  <si>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</si>
  <si>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</si>
  <si>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</si>
  <si>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</si>
  <si>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</si>
  <si>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</si>
  <si>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</si>
  <si>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</si>
  <si>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</si>
  <si>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</si>
  <si>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</si>
  <si>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</si>
  <si>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</si>
  <si>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</si>
  <si>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</si>
  <si>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</si>
  <si>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</si>
  <si>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</si>
  <si>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</si>
  <si>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</si>
  <si>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</si>
  <si>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</si>
  <si>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</si>
  <si>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</si>
  <si>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</si>
  <si>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</si>
  <si>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</si>
  <si>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</si>
  <si>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</si>
  <si>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</si>
  <si>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</si>
  <si>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</si>
  <si>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</si>
  <si>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</si>
  <si>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</si>
  <si>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</si>
  <si>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</si>
  <si>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</si>
  <si>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</si>
  <si>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</si>
  <si>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</si>
  <si>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</si>
  <si>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</si>
  <si>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</si>
  <si>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</si>
  <si>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</si>
  <si>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</si>
  <si>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</si>
  <si>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</si>
  <si>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</si>
  <si>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</si>
  <si>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</si>
  <si>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</si>
  <si>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</si>
  <si>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</si>
  <si>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</si>
  <si>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</si>
  <si>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</si>
  <si>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</si>
  <si>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</si>
  <si>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</si>
  <si>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</si>
  <si>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</si>
  <si>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</si>
  <si>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</si>
  <si>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</si>
  <si>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</si>
  <si>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</si>
  <si>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</si>
  <si>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</si>
  <si>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</si>
  <si>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</si>
  <si>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</si>
  <si>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</si>
  <si>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</si>
  <si>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</si>
  <si>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</si>
  <si>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</si>
  <si>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</si>
  <si>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</si>
  <si>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</si>
  <si>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</si>
  <si>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</si>
  <si>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</si>
  <si>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</si>
  <si>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</si>
  <si>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</si>
  <si>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</si>
  <si>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</si>
  <si>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</si>
  <si>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</si>
  <si>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</si>
  <si>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</si>
  <si>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</si>
  <si>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</si>
  <si>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</si>
  <si>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</si>
  <si>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</si>
  <si>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</si>
  <si>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</si>
  <si>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</si>
  <si>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</si>
  <si>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</si>
  <si>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</si>
  <si>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</si>
  <si>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</si>
  <si>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</si>
  <si>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</si>
  <si>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</si>
  <si>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</si>
  <si>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</si>
  <si>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</si>
  <si>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</si>
  <si>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</si>
  <si>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</si>
  <si>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</si>
  <si>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</si>
  <si>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</si>
  <si>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</si>
  <si>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</si>
  <si>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</si>
  <si>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</si>
  <si>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</si>
  <si>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</si>
  <si>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</si>
  <si>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</si>
  <si>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</si>
  <si>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</si>
  <si>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</si>
  <si>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</si>
  <si>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</si>
  <si>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</si>
  <si>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</si>
  <si>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</si>
  <si>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</si>
  <si>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</si>
  <si>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</si>
  <si>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</si>
  <si>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</si>
  <si>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</si>
  <si>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</si>
  <si>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</si>
  <si>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</si>
  <si>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</si>
  <si>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</si>
  <si>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</si>
  <si>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</si>
  <si>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</si>
  <si>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</si>
  <si>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</si>
  <si>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</si>
  <si>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</si>
  <si>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</si>
  <si>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</si>
  <si>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</si>
  <si>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</si>
  <si>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</si>
  <si>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</si>
  <si>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</si>
  <si>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</si>
  <si>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</si>
  <si>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</si>
  <si>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</si>
  <si>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</si>
  <si>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</si>
  <si>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</si>
  <si>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</si>
  <si>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</si>
  <si>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</si>
  <si>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</si>
  <si>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</si>
  <si>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</si>
  <si>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</si>
  <si>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</si>
  <si>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</si>
  <si>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</si>
  <si>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</si>
  <si>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</si>
  <si>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</si>
  <si>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</si>
  <si>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</si>
  <si>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</si>
  <si>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</si>
  <si>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</si>
  <si>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</si>
  <si>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</si>
  <si>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</si>
  <si>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</si>
  <si>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</si>
  <si>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</si>
  <si>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</si>
  <si>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</si>
  <si>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</si>
  <si>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</si>
  <si>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</si>
  <si>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</si>
  <si>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</si>
  <si>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</si>
  <si>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</si>
  <si>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</si>
  <si>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</si>
  <si>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</si>
  <si>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</si>
  <si>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</si>
  <si>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</si>
  <si>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</si>
  <si>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</si>
  <si>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</si>
  <si>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</si>
  <si>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</si>
  <si>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</si>
  <si>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</si>
  <si>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</si>
  <si>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</si>
  <si>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</si>
  <si>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</si>
  <si>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</si>
  <si>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</si>
  <si>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</si>
  <si>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</si>
  <si>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</si>
  <si>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</si>
  <si>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</si>
  <si>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</si>
  <si>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</si>
  <si>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</si>
  <si>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</si>
  <si>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</si>
  <si>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</si>
  <si>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</si>
  <si>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</si>
  <si>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</si>
  <si>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</si>
  <si>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</si>
  <si>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</si>
  <si>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</si>
  <si>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</si>
  <si>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</si>
  <si>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</si>
  <si>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</si>
  <si>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</si>
  <si>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</si>
  <si>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</si>
  <si>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</si>
  <si>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</si>
  <si>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</si>
  <si>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</si>
  <si>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</si>
  <si>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</si>
  <si>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</si>
  <si>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</si>
  <si>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</si>
  <si>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</si>
  <si>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</si>
  <si>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</si>
  <si>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</si>
  <si>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</si>
  <si>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</si>
  <si>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</si>
  <si>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</si>
  <si>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</si>
  <si>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</si>
  <si>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</si>
  <si>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</si>
  <si>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</si>
  <si>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</si>
  <si>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</si>
  <si>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</si>
  <si>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</si>
  <si>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</si>
  <si>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</si>
  <si>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</si>
  <si>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</si>
  <si>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</si>
  <si>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</si>
  <si>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</si>
  <si>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</si>
  <si>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</si>
  <si>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</si>
  <si>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</si>
  <si>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</si>
  <si>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</si>
  <si>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</si>
  <si>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</si>
  <si>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</si>
  <si>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</si>
  <si>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</si>
  <si>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</si>
  <si>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</si>
  <si>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</si>
  <si>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</si>
  <si>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</si>
  <si>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</si>
  <si>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</si>
  <si>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</si>
  <si>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</si>
  <si>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</si>
  <si>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</si>
  <si>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</si>
  <si>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</si>
  <si>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</si>
  <si>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</si>
  <si>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</si>
  <si>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</si>
  <si>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</si>
  <si>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</si>
  <si>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</si>
  <si>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</si>
  <si>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</si>
  <si>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</si>
  <si>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</si>
  <si>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</si>
  <si>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</si>
  <si>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</si>
  <si>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</si>
  <si>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</si>
  <si>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</si>
  <si>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</si>
  <si>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</si>
  <si>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</si>
  <si>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</si>
  <si>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</si>
  <si>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</si>
  <si>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</si>
  <si>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</si>
  <si>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</si>
  <si>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</si>
  <si>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</si>
  <si>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</si>
  <si>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</si>
  <si>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</si>
  <si>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</si>
  <si>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</si>
  <si>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</si>
  <si>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</si>
  <si>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</si>
  <si>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</si>
  <si>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</si>
  <si>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</si>
  <si>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</si>
  <si>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</si>
  <si>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</si>
  <si>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</si>
  <si>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</si>
  <si>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</si>
  <si>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</si>
  <si>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</si>
  <si>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</si>
  <si>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</si>
  <si>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</si>
  <si>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</si>
  <si>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</si>
  <si>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</si>
  <si>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</si>
  <si>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</si>
  <si>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</si>
  <si>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</si>
  <si>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</si>
  <si>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</si>
  <si>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</si>
  <si>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</si>
  <si>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</si>
  <si>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</si>
  <si>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</si>
  <si>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</si>
  <si>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</si>
  <si>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</si>
  <si>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</si>
  <si>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</si>
  <si>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</si>
  <si>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</si>
  <si>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</si>
  <si>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</si>
  <si>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</si>
  <si>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</si>
  <si>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</si>
  <si>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</si>
  <si>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</si>
  <si>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</si>
  <si>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</si>
  <si>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</si>
  <si>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</si>
  <si>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</si>
  <si>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</si>
  <si>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</si>
  <si>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</si>
  <si>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</si>
  <si>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</si>
  <si>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</si>
  <si>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</si>
  <si>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</si>
  <si>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</si>
  <si>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</si>
  <si>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</si>
  <si>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</si>
  <si>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</si>
  <si>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</si>
  <si>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</si>
  <si>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</si>
  <si>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</si>
  <si>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</si>
  <si>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</si>
  <si>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</si>
  <si>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</si>
  <si>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</si>
  <si>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</si>
  <si>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</si>
  <si>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</si>
  <si>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</si>
  <si>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</si>
  <si>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</si>
  <si>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</si>
  <si>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</si>
  <si>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</si>
  <si>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</si>
  <si>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</si>
  <si>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</si>
  <si>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</si>
  <si>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</si>
  <si>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</si>
  <si>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</si>
  <si>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</si>
  <si>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</si>
  <si>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</si>
  <si>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</si>
  <si>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</si>
  <si>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</si>
  <si>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</si>
  <si>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</si>
  <si>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</si>
  <si>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</si>
  <si>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</si>
  <si>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</si>
  <si>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</si>
  <si>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</si>
  <si>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</si>
  <si>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</si>
  <si>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</si>
  <si>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</si>
  <si>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</si>
  <si>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</si>
  <si>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</si>
  <si>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</si>
  <si>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</si>
  <si>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</si>
  <si>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</si>
  <si>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</si>
  <si>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</si>
  <si>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</si>
  <si>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</si>
  <si>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</si>
  <si>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</si>
  <si>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</si>
  <si>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</si>
  <si>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</si>
  <si>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</si>
  <si>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</si>
  <si>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</si>
  <si>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</si>
  <si>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</si>
  <si>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</si>
  <si>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</si>
  <si>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</si>
  <si>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</si>
  <si>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</si>
  <si>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</si>
  <si>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</si>
  <si>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</si>
  <si>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</si>
  <si>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</si>
  <si>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</si>
  <si>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</si>
  <si>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</si>
  <si>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</si>
  <si>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</si>
  <si>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</si>
  <si>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</si>
  <si>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</si>
  <si>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</si>
  <si>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</si>
  <si>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</si>
  <si>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</si>
  <si>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</si>
  <si>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</si>
  <si>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</si>
  <si>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</si>
  <si>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</si>
  <si>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</si>
  <si>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</si>
  <si>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</si>
  <si>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</si>
  <si>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</si>
  <si>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</si>
  <si>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</si>
  <si>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</si>
  <si>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</si>
  <si>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</si>
  <si>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</si>
  <si>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</si>
  <si>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</si>
  <si>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</si>
  <si>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</si>
  <si>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</si>
  <si>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</si>
  <si>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</si>
  <si>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</si>
  <si>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</si>
  <si>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</si>
  <si>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</si>
  <si>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</si>
  <si>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</si>
  <si>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</si>
  <si>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</si>
  <si>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</si>
  <si>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</si>
  <si>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</si>
  <si>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</si>
  <si>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</si>
  <si>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</si>
  <si>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</si>
  <si>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</si>
  <si>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</si>
  <si>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</si>
  <si>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</si>
  <si>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</si>
  <si>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</si>
  <si>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</si>
  <si>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</si>
  <si>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</si>
  <si>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</si>
  <si>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</si>
  <si>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</si>
  <si>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</si>
  <si>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</si>
  <si>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</si>
  <si>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</si>
  <si>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</si>
  <si>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</si>
  <si>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</si>
  <si>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</si>
  <si>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</si>
  <si>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</si>
  <si>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</si>
  <si>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</si>
  <si>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</si>
  <si>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</si>
  <si>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</si>
  <si>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</si>
  <si>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</si>
  <si>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</si>
  <si>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</si>
  <si>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</si>
  <si>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</si>
  <si>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</si>
  <si>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</si>
  <si>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</si>
  <si>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</si>
  <si>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</si>
  <si>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</si>
  <si>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</si>
  <si>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</si>
  <si>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</si>
  <si>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</si>
  <si>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</si>
  <si>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</si>
  <si>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</si>
  <si>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</si>
  <si>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</si>
  <si>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</si>
  <si>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</si>
  <si>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</si>
  <si>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</si>
  <si>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</si>
  <si>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</si>
  <si>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</si>
  <si>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</si>
  <si>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</si>
  <si>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</si>
  <si>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</si>
  <si>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</si>
  <si>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</si>
  <si>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</si>
  <si>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</si>
  <si>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</si>
  <si>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</si>
  <si>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</si>
  <si>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</si>
  <si>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</si>
  <si>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</si>
  <si>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</si>
  <si>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</si>
  <si>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</si>
  <si>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</si>
  <si>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</si>
  <si>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</si>
  <si>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</si>
  <si>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</si>
  <si>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</si>
  <si>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</si>
  <si>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</si>
  <si>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</si>
  <si>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</si>
  <si>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</si>
  <si>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</si>
  <si>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</si>
  <si>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</si>
  <si>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</si>
  <si>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</si>
  <si>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</si>
  <si>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</si>
  <si>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</si>
  <si>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</si>
  <si>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</si>
  <si>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</si>
  <si>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</si>
  <si>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</si>
  <si>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</si>
  <si>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</si>
  <si>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</si>
  <si>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</si>
  <si>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</si>
  <si>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</si>
  <si>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</si>
  <si>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</si>
  <si>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</si>
  <si>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</si>
  <si>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</si>
  <si>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</si>
  <si>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</si>
  <si>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</si>
  <si>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</si>
  <si>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</si>
  <si>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</si>
  <si>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</si>
  <si>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</si>
  <si>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</si>
  <si>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</si>
  <si>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</si>
  <si>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</si>
  <si>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</si>
  <si>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</si>
  <si>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</si>
  <si>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</si>
  <si>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</si>
  <si>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</si>
  <si>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</si>
  <si>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</si>
  <si>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</si>
  <si>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</si>
  <si>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</si>
  <si>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</si>
  <si>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</si>
  <si>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</si>
  <si>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</si>
  <si>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</si>
  <si>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</si>
  <si>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</si>
  <si>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</si>
  <si>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</si>
  <si>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</si>
  <si>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</si>
  <si>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</si>
  <si>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</si>
  <si>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</si>
  <si>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</si>
  <si>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</si>
  <si>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</si>
  <si>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</si>
  <si>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</si>
  <si>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</si>
  <si>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</si>
  <si>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</si>
  <si>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</si>
  <si>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</si>
  <si>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</si>
  <si>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</si>
  <si>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</si>
  <si>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</si>
  <si>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</si>
  <si>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</si>
  <si>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</si>
  <si>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</si>
  <si>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</si>
  <si>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</si>
  <si>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</si>
  <si>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</si>
  <si>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</si>
  <si>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</si>
  <si>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</si>
  <si>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</si>
  <si>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</si>
  <si>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</si>
  <si>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</si>
  <si>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</si>
  <si>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</si>
  <si>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</si>
  <si>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</si>
  <si>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2991 POLJOPRIVREDNI INSTITUT OSIJEK</t>
  </si>
  <si>
    <t>ANUŠA REŠETAR</t>
  </si>
  <si>
    <t>anusa.resetar@poljinos.hr</t>
  </si>
  <si>
    <t>AGENCIJA ZA PLAĆANJA U POLJOPRIVREDI, RIBARSTVU I RURALNOM RAZVOJU (45927)</t>
  </si>
  <si>
    <t>MINISTARSTVO POLJOPRIVREDE (1079)</t>
  </si>
  <si>
    <t>SVEUČILIŠTE U ZAGREBU - AGRONOMSKI FAKULTET (1923)</t>
  </si>
  <si>
    <t>SVEUČILIŠTE U ZAGREBU - FAKULTET ELEKTROTEHNIKE I RAČUNARSTVA (1757)</t>
  </si>
  <si>
    <t>HRVATSKA ZAKLADA ZA ZNANOST (52209)</t>
  </si>
  <si>
    <t>OSIJEK, 02.12.2022.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</si>
</sst>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5285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>
        <v>31515585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5279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13253123</v>
      </c>
      <c r="D16" s="107">
        <f>+D17+D18</f>
        <v>13245985</v>
      </c>
      <c r="E16" s="107">
        <f>+E17+E18</f>
        <v>13284577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13253123</v>
      </c>
      <c r="D17" s="110">
        <f>+'A.1 PRIHODI'!D30</f>
        <v>13245985</v>
      </c>
      <c r="E17" s="110">
        <f>+'A.1 PRIHODI'!D44</f>
        <v>13284577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12873881</v>
      </c>
      <c r="D19" s="114">
        <f>+D20+D21</f>
        <v>12879723</v>
      </c>
      <c r="E19" s="114">
        <f>+E20+E21</f>
        <v>12874223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12813381</v>
      </c>
      <c r="D20" s="116">
        <f>+'A.2 RASHODI'!D22</f>
        <v>12804223</v>
      </c>
      <c r="E20" s="116">
        <f>+'A.2 RASHODI'!D39</f>
        <v>12804223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60500</v>
      </c>
      <c r="D21" s="116">
        <f>+'A.2 RASHODI'!D30</f>
        <v>75500</v>
      </c>
      <c r="E21" s="116">
        <f>+'A.2 RASHODI'!D47</f>
        <v>70000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379242</v>
      </c>
      <c r="D22" s="107">
        <f>+D16-D19</f>
        <v>366262</v>
      </c>
      <c r="E22" s="107">
        <f>+E16-E19</f>
        <v>410354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2000000</v>
      </c>
      <c r="D27" s="110">
        <f>+'B. RAČUN FIN'!D17</f>
        <v>2000000</v>
      </c>
      <c r="E27" s="110">
        <f>+'B. RAČUN FIN'!D28</f>
        <v>2000000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2000000</v>
      </c>
      <c r="D28" s="110">
        <f>+'B. RAČUN FIN'!D22</f>
        <v>2000000</v>
      </c>
      <c r="E28" s="110">
        <f>+'B. RAČUN FIN'!D33</f>
        <v>2000000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4780</v>
      </c>
      <c r="D29" s="115">
        <f>+'Unos prijenosa'!D13</f>
        <v>384022</v>
      </c>
      <c r="E29" s="115">
        <f>+'Unos prijenosa'!D21</f>
        <v>750284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-384022</v>
      </c>
      <c r="D30" s="119">
        <f>+'Unos prijenosa'!D15</f>
        <v>-750284</v>
      </c>
      <c r="E30" s="120">
        <f>+'Unos prijenosa'!D23</f>
        <v>-1160638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-379242</v>
      </c>
      <c r="D31" s="114">
        <f t="shared" ref="D31:E31" si="2">+D27-D28+D29+D30</f>
        <v>-366262</v>
      </c>
      <c r="E31" s="114">
        <f t="shared" si="2"/>
        <v>-410354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99855655.243500009</v>
      </c>
      <c r="D62" s="107">
        <f>+D63+D64</f>
        <v>99801873.982500002</v>
      </c>
      <c r="E62" s="107">
        <f>+E63+E64</f>
        <v>100092645.40650001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99855655.243500009</v>
      </c>
      <c r="D63" s="110">
        <f t="shared" ref="D63:E63" si="3">+D17*7.5345</f>
        <v>99801873.982500002</v>
      </c>
      <c r="E63" s="110">
        <f t="shared" si="3"/>
        <v>100092645.40650001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96998256.394500002</v>
      </c>
      <c r="D65" s="114">
        <f>+D66+D67</f>
        <v>97042272.943500012</v>
      </c>
      <c r="E65" s="114">
        <f>+E66+E67</f>
        <v>97000833.193500012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96542419.144500002</v>
      </c>
      <c r="D66" s="110">
        <f t="shared" si="4"/>
        <v>96473418.193500012</v>
      </c>
      <c r="E66" s="110">
        <f t="shared" si="4"/>
        <v>96473418.193500012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455837.25</v>
      </c>
      <c r="D67" s="110">
        <f t="shared" si="4"/>
        <v>568854.75</v>
      </c>
      <c r="E67" s="110">
        <f t="shared" si="4"/>
        <v>527415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2857398.8490000069</v>
      </c>
      <c r="D68" s="107">
        <f>+D62-D65</f>
        <v>2759601.0389999896</v>
      </c>
      <c r="E68" s="107">
        <f>+E62-E65</f>
        <v>3091812.2129999995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15069000</v>
      </c>
      <c r="D73" s="110">
        <f t="shared" ref="D73:E73" si="6">+D27*7.5345</f>
        <v>15069000</v>
      </c>
      <c r="E73" s="110">
        <f t="shared" si="6"/>
        <v>15069000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15069000</v>
      </c>
      <c r="D74" s="110">
        <f t="shared" si="8"/>
        <v>15069000</v>
      </c>
      <c r="E74" s="110">
        <f t="shared" si="8"/>
        <v>15069000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36014.910000000003</v>
      </c>
      <c r="D75" s="110">
        <f t="shared" si="9"/>
        <v>2893413.7590000001</v>
      </c>
      <c r="E75" s="110">
        <f t="shared" si="9"/>
        <v>5653014.7980000004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-2893413.7590000001</v>
      </c>
      <c r="D76" s="110">
        <f t="shared" si="10"/>
        <v>-5653014.7980000004</v>
      </c>
      <c r="E76" s="110">
        <f t="shared" si="10"/>
        <v>-8744827.0109999999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-2857398.8489999999</v>
      </c>
      <c r="D77" s="114">
        <f t="shared" ref="D77:E77" si="11">+D73-D74+D75+D76</f>
        <v>-2759601.0390000003</v>
      </c>
      <c r="E77" s="114">
        <f t="shared" si="11"/>
        <v>-3091812.2129999995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6.9849193096160889E-9</v>
      </c>
      <c r="D79" s="124">
        <f t="shared" ref="D79:E79" si="12">+D68+D77</f>
        <v>-1.0710209608078003E-8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topLeftCell="D1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2000000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2000000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2000000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2000000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2000000</v>
      </c>
      <c r="E11" s="74">
        <f>+E12+E13</f>
        <v>0</v>
      </c>
      <c r="F11" s="74">
        <f t="shared" ref="F11:W11" si="3">+F12+F13</f>
        <v>0</v>
      </c>
      <c r="G11" s="74">
        <f t="shared" si="3"/>
        <v>2000000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2000000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2000000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2000000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2000000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2000000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2000000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2000000</v>
      </c>
      <c r="E22" s="74">
        <f>+E23+E24</f>
        <v>0</v>
      </c>
      <c r="F22" s="74">
        <f t="shared" ref="F22:W22" si="8">+F23+F24</f>
        <v>0</v>
      </c>
      <c r="G22" s="74">
        <f t="shared" si="8"/>
        <v>2000000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2000000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2000000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2000000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2000000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2000000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2000000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2000000</v>
      </c>
      <c r="E33" s="74">
        <f>+E34+E35</f>
        <v>0</v>
      </c>
      <c r="F33" s="74">
        <f t="shared" ref="F33:W33" si="12">+F34+F35</f>
        <v>0</v>
      </c>
      <c r="G33" s="74">
        <f t="shared" si="12"/>
        <v>2000000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2000000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2000000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paperSize="9" scale="37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51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73" workbookViewId="0">
      <selection activeCell="B109" sqref="B109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E31" sqref="E31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52</v>
      </c>
      <c r="D3" s="83" t="str">
        <f t="shared" ref="D3:D66" si="1">IFERROR(VLOOKUP(E3,$R$6:$U$108,4,FALSE),"")</f>
        <v xml:space="preserve">Ostale pomoći i darovnice </v>
      </c>
      <c r="E3" s="95">
        <v>6391</v>
      </c>
      <c r="F3" s="134" t="str">
        <f t="shared" ref="F3:F66" si="2">IFERROR(VLOOKUP(E3,$R$6:$U$108,2,FALSE),"")</f>
        <v>Tekući prijenosi između proračunskih korisnika istog proračuna</v>
      </c>
      <c r="G3" s="128">
        <v>18200</v>
      </c>
      <c r="H3" s="128">
        <v>21525</v>
      </c>
      <c r="I3" s="128">
        <v>21600</v>
      </c>
      <c r="J3" s="95" t="s">
        <v>5280</v>
      </c>
      <c r="L3" s="86" t="str">
        <f>LEFT(E3,2)</f>
        <v>63</v>
      </c>
      <c r="M3" s="86" t="str">
        <f>LEFT(E3,3)</f>
        <v>639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52</v>
      </c>
      <c r="D4" s="83" t="str">
        <f t="shared" si="1"/>
        <v xml:space="preserve">Ostale pomoći i darovnice </v>
      </c>
      <c r="E4" s="95">
        <v>6393</v>
      </c>
      <c r="F4" s="134" t="str">
        <f t="shared" si="2"/>
        <v>Tekući prijenosi između proračunskih korisnika istog proračuna temeljem prijenosa EU sredstava</v>
      </c>
      <c r="G4" s="128">
        <v>278800</v>
      </c>
      <c r="H4" s="128">
        <v>300475</v>
      </c>
      <c r="I4" s="128">
        <v>300900</v>
      </c>
      <c r="J4" s="95" t="s">
        <v>5280</v>
      </c>
      <c r="L4" s="86" t="str">
        <f t="shared" ref="L4:L67" si="3">LEFT(E4,2)</f>
        <v>63</v>
      </c>
      <c r="M4" s="86" t="str">
        <f t="shared" ref="M4:M67" si="4">LEFT(E4,3)</f>
        <v>639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52</v>
      </c>
      <c r="D5" s="83" t="str">
        <f t="shared" si="1"/>
        <v xml:space="preserve">Ostale pomoći i darovnice </v>
      </c>
      <c r="E5" s="95">
        <v>6391</v>
      </c>
      <c r="F5" s="134" t="str">
        <f t="shared" si="2"/>
        <v>Tekući prijenosi između proračunskih korisnika istog proračuna</v>
      </c>
      <c r="G5" s="128">
        <v>18600</v>
      </c>
      <c r="H5" s="128">
        <v>18600</v>
      </c>
      <c r="I5" s="128">
        <v>18600</v>
      </c>
      <c r="J5" s="95" t="s">
        <v>5281</v>
      </c>
      <c r="L5" s="86" t="str">
        <f t="shared" si="3"/>
        <v>63</v>
      </c>
      <c r="M5" s="86" t="str">
        <f t="shared" si="4"/>
        <v>639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52</v>
      </c>
      <c r="D6" s="83" t="str">
        <f t="shared" si="1"/>
        <v xml:space="preserve">Ostale pomoći i darovnice </v>
      </c>
      <c r="E6" s="95">
        <v>6393</v>
      </c>
      <c r="F6" s="134" t="str">
        <f t="shared" si="2"/>
        <v>Tekući prijenosi između proračunskih korisnika istog proračuna temeljem prijenosa EU sredstava</v>
      </c>
      <c r="G6" s="128">
        <v>80000</v>
      </c>
      <c r="H6" s="128"/>
      <c r="I6" s="128"/>
      <c r="J6" s="95" t="s">
        <v>5282</v>
      </c>
      <c r="L6" s="86" t="str">
        <f t="shared" si="3"/>
        <v>63</v>
      </c>
      <c r="M6" s="86" t="str">
        <f t="shared" si="4"/>
        <v>639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52</v>
      </c>
      <c r="D7" s="83" t="str">
        <f t="shared" si="1"/>
        <v xml:space="preserve">Ostale pomoći i darovnice </v>
      </c>
      <c r="E7" s="95">
        <v>6393</v>
      </c>
      <c r="F7" s="134" t="str">
        <f t="shared" si="2"/>
        <v>Tekući prijenosi između proračunskih korisnika istog proračuna temeljem prijenosa EU sredstava</v>
      </c>
      <c r="G7" s="128">
        <v>7370</v>
      </c>
      <c r="H7" s="128"/>
      <c r="I7" s="128"/>
      <c r="J7" s="95" t="s">
        <v>5283</v>
      </c>
      <c r="L7" s="86" t="str">
        <f t="shared" si="3"/>
        <v>63</v>
      </c>
      <c r="M7" s="86" t="str">
        <f t="shared" si="4"/>
        <v>639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25915</v>
      </c>
      <c r="H8" s="128">
        <v>28343</v>
      </c>
      <c r="I8" s="128">
        <v>19539</v>
      </c>
      <c r="J8" s="95" t="s">
        <v>5284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563</v>
      </c>
      <c r="D9" s="83" t="str">
        <f t="shared" si="1"/>
        <v>Europski fond za regionalni razvoj (ERDF)</v>
      </c>
      <c r="E9" s="95">
        <v>632310563</v>
      </c>
      <c r="F9" s="134" t="str">
        <f t="shared" si="2"/>
        <v>Europski fond za regionalni razvoj (EFRR)</v>
      </c>
      <c r="G9" s="128">
        <v>27000</v>
      </c>
      <c r="H9" s="128"/>
      <c r="I9" s="128"/>
      <c r="J9" s="95"/>
      <c r="L9" s="86" t="str">
        <f t="shared" si="3"/>
        <v>63</v>
      </c>
      <c r="M9" s="86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11</v>
      </c>
      <c r="D10" s="83" t="str">
        <f t="shared" si="1"/>
        <v>Opći prihodi i primici</v>
      </c>
      <c r="E10" s="95" t="s">
        <v>650</v>
      </c>
      <c r="F10" s="134" t="str">
        <f t="shared" si="2"/>
        <v>Prihodi iz nadležnog proračuna za financiranje redovne djelatnosti proračunskih korisnika</v>
      </c>
      <c r="G10" s="128">
        <v>1924879</v>
      </c>
      <c r="H10" s="128">
        <v>1924879</v>
      </c>
      <c r="I10" s="128">
        <v>1924879</v>
      </c>
      <c r="J10" s="95"/>
      <c r="L10" s="86" t="str">
        <f t="shared" si="3"/>
        <v>67</v>
      </c>
      <c r="M10" s="86" t="str">
        <f t="shared" si="4"/>
        <v>671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31</v>
      </c>
      <c r="D11" s="83" t="str">
        <f t="shared" si="1"/>
        <v>Vlastiti prihodi</v>
      </c>
      <c r="E11" s="95">
        <v>6614</v>
      </c>
      <c r="F11" s="134" t="str">
        <f t="shared" si="2"/>
        <v>Prihodi od prodanih proizvoda i robe</v>
      </c>
      <c r="G11" s="128">
        <v>1284525</v>
      </c>
      <c r="H11" s="128">
        <v>1311070</v>
      </c>
      <c r="I11" s="128">
        <v>1344535</v>
      </c>
      <c r="J11" s="95"/>
      <c r="L11" s="86" t="str">
        <f t="shared" si="3"/>
        <v>66</v>
      </c>
      <c r="M11" s="86" t="str">
        <f t="shared" si="4"/>
        <v>661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08008</v>
      </c>
      <c r="B12" s="84" t="str">
        <f>IF(E12="","",VLOOKUP('OPĆI DIO'!$C$3,'OPĆI DIO'!$L$6:$U$138,9,FALSE))</f>
        <v>Javni instituti</v>
      </c>
      <c r="C12" s="130">
        <f t="shared" si="0"/>
        <v>31</v>
      </c>
      <c r="D12" s="83" t="str">
        <f t="shared" si="1"/>
        <v>Vlastiti prihodi</v>
      </c>
      <c r="E12" s="95">
        <v>6614</v>
      </c>
      <c r="F12" s="134" t="str">
        <f t="shared" si="2"/>
        <v>Prihodi od prodanih proizvoda i robe</v>
      </c>
      <c r="G12" s="128">
        <v>3923809</v>
      </c>
      <c r="H12" s="128">
        <v>3950353</v>
      </c>
      <c r="I12" s="128">
        <v>3950353</v>
      </c>
      <c r="J12" s="95"/>
      <c r="L12" s="86" t="str">
        <f t="shared" si="3"/>
        <v>66</v>
      </c>
      <c r="M12" s="86" t="str">
        <f t="shared" si="4"/>
        <v>661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08008</v>
      </c>
      <c r="B13" s="84" t="str">
        <f>IF(E13="","",VLOOKUP('OPĆI DIO'!$C$3,'OPĆI DIO'!$L$6:$U$138,9,FALSE))</f>
        <v>Javni instituti</v>
      </c>
      <c r="C13" s="130">
        <f t="shared" si="0"/>
        <v>31</v>
      </c>
      <c r="D13" s="83" t="str">
        <f t="shared" si="1"/>
        <v>Vlastiti prihodi</v>
      </c>
      <c r="E13" s="95">
        <v>6615</v>
      </c>
      <c r="F13" s="134" t="str">
        <f t="shared" si="2"/>
        <v>Prihodi od pruženih usluga</v>
      </c>
      <c r="G13" s="128">
        <v>401479</v>
      </c>
      <c r="H13" s="128">
        <v>401479</v>
      </c>
      <c r="I13" s="128">
        <v>401479</v>
      </c>
      <c r="J13" s="95"/>
      <c r="L13" s="86" t="str">
        <f t="shared" si="3"/>
        <v>66</v>
      </c>
      <c r="M13" s="86" t="str">
        <f t="shared" si="4"/>
        <v>661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08008</v>
      </c>
      <c r="B14" s="84" t="str">
        <f>IF(E14="","",VLOOKUP('OPĆI DIO'!$C$3,'OPĆI DIO'!$L$6:$U$138,9,FALSE))</f>
        <v>Javni instituti</v>
      </c>
      <c r="C14" s="130">
        <f t="shared" si="0"/>
        <v>31</v>
      </c>
      <c r="D14" s="83" t="str">
        <f t="shared" si="1"/>
        <v>Vlastiti prihodi</v>
      </c>
      <c r="E14" s="95">
        <v>6614</v>
      </c>
      <c r="F14" s="134" t="str">
        <f t="shared" si="2"/>
        <v>Prihodi od prodanih proizvoda i robe</v>
      </c>
      <c r="G14" s="128">
        <v>5233082</v>
      </c>
      <c r="H14" s="128">
        <v>5259624</v>
      </c>
      <c r="I14" s="128">
        <v>5272896</v>
      </c>
      <c r="J14" s="95"/>
      <c r="L14" s="86" t="str">
        <f t="shared" si="3"/>
        <v>66</v>
      </c>
      <c r="M14" s="86" t="str">
        <f t="shared" si="4"/>
        <v>661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08008</v>
      </c>
      <c r="B15" s="84" t="str">
        <f>IF(E15="","",VLOOKUP('OPĆI DIO'!$C$3,'OPĆI DIO'!$L$6:$U$138,9,FALSE))</f>
        <v>Javni instituti</v>
      </c>
      <c r="C15" s="130">
        <f t="shared" si="0"/>
        <v>31</v>
      </c>
      <c r="D15" s="83" t="str">
        <f t="shared" si="1"/>
        <v>Vlastiti prihodi</v>
      </c>
      <c r="E15" s="95">
        <v>683110031</v>
      </c>
      <c r="F15" s="134" t="str">
        <f t="shared" si="2"/>
        <v>Ostali prihodi izvor 31</v>
      </c>
      <c r="G15" s="128">
        <v>29464</v>
      </c>
      <c r="H15" s="128">
        <v>29637</v>
      </c>
      <c r="I15" s="128">
        <v>29796</v>
      </c>
      <c r="J15" s="95"/>
      <c r="L15" s="86" t="str">
        <f t="shared" si="3"/>
        <v>68</v>
      </c>
      <c r="M15" s="86" t="str">
        <f t="shared" si="4"/>
        <v>683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08008</v>
      </c>
      <c r="B16" s="84" t="str">
        <f>IF(E16="","",VLOOKUP('OPĆI DIO'!$C$3,'OPĆI DIO'!$L$6:$U$138,9,FALSE))</f>
        <v>Javni instituti</v>
      </c>
      <c r="C16" s="130">
        <f t="shared" si="0"/>
        <v>81</v>
      </c>
      <c r="D16" s="83" t="str">
        <f t="shared" si="1"/>
        <v xml:space="preserve">Namjenski primici od zaduživanja </v>
      </c>
      <c r="E16" s="95">
        <v>842220081</v>
      </c>
      <c r="F16" s="134" t="str">
        <f t="shared" si="2"/>
        <v>Primljeni krediti od kreditnih institucija u javnom sektoru - dugoročni - namjenski</v>
      </c>
      <c r="G16" s="128">
        <v>2000000</v>
      </c>
      <c r="H16" s="128">
        <v>2000000</v>
      </c>
      <c r="I16" s="128">
        <v>2000000</v>
      </c>
      <c r="J16" s="95"/>
      <c r="L16" s="86" t="str">
        <f t="shared" si="3"/>
        <v>84</v>
      </c>
      <c r="M16" s="86" t="str">
        <f t="shared" si="4"/>
        <v>842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5208334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6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51" activePane="bottomLeft" state="frozen"/>
      <selection pane="bottomLeft" activeCell="M21" sqref="M21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52</v>
      </c>
      <c r="D3" s="91" t="str">
        <f>IFERROR(VLOOKUP(C3,$S$6:$T$24,2,FALSE),"")</f>
        <v>Ostale pomoći</v>
      </c>
      <c r="E3" s="96">
        <v>3237</v>
      </c>
      <c r="F3" s="91" t="str">
        <f t="shared" ref="F3" si="0">IFERROR(VLOOKUP(E3,$V$5:$X$129,2,FALSE),"")</f>
        <v>Intelektualne i osobne usluge</v>
      </c>
      <c r="G3" s="129" t="s">
        <v>695</v>
      </c>
      <c r="H3" s="91" t="str">
        <f>IFERROR(VLOOKUP(G3,$AB$6:$AC$327,2,FALSE),"")</f>
        <v>REDOVNA DJELATNOST JAVNIH INSTITUTA (IZ EVIDENCIJSKIH PRIHODA)</v>
      </c>
      <c r="I3" s="91" t="str">
        <f>IFERROR(VLOOKUP(G3,$AB$6:$AF$327,3,FALSE),"")</f>
        <v>0150</v>
      </c>
      <c r="J3" s="128">
        <v>11950</v>
      </c>
      <c r="K3" s="128">
        <v>11950</v>
      </c>
      <c r="L3" s="128">
        <v>11950</v>
      </c>
      <c r="M3" s="95"/>
      <c r="O3" s="86" t="str">
        <f>LEFT(E3,3)</f>
        <v>323</v>
      </c>
      <c r="P3" s="86" t="str">
        <f>LEFT(E3,2)</f>
        <v>32</v>
      </c>
      <c r="Q3" s="86" t="str">
        <f>LEFT(C3,3)</f>
        <v>52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52</v>
      </c>
      <c r="D4" s="91" t="str">
        <f t="shared" ref="D4:D66" si="1">IFERROR(VLOOKUP(C4,$S$6:$T$24,2,FALSE),"")</f>
        <v>Ostale pomoći</v>
      </c>
      <c r="E4" s="96">
        <v>3111</v>
      </c>
      <c r="F4" s="91" t="str">
        <f t="shared" ref="F4:F67" si="2">IFERROR(VLOOKUP(E4,$V$5:$X$129,2,FALSE),"")</f>
        <v>Plaće za redovan rad</v>
      </c>
      <c r="G4" s="129" t="s">
        <v>695</v>
      </c>
      <c r="H4" s="91" t="str">
        <f t="shared" ref="H4:H67" si="3">IFERROR(VLOOKUP(G4,$AB$6:$AC$327,2,FALSE),"")</f>
        <v>REDOVNA DJELATNOST JAVNIH INSTITUTA (IZ EVIDENCIJSKIH PRIHODA)</v>
      </c>
      <c r="I4" s="91" t="str">
        <f t="shared" ref="I4:I67" si="4">IFERROR(VLOOKUP(G4,$AB$6:$AF$327,3,FALSE),"")</f>
        <v>0150</v>
      </c>
      <c r="J4" s="128">
        <v>20313</v>
      </c>
      <c r="K4" s="128">
        <v>22183</v>
      </c>
      <c r="L4" s="128">
        <v>15484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52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52</v>
      </c>
      <c r="D5" s="91" t="str">
        <f t="shared" si="1"/>
        <v>Ostale pomoći</v>
      </c>
      <c r="E5" s="96">
        <v>3132</v>
      </c>
      <c r="F5" s="91" t="str">
        <f t="shared" si="2"/>
        <v>Doprinosi za obvezno zdravstveno osiguranje</v>
      </c>
      <c r="G5" s="129" t="s">
        <v>695</v>
      </c>
      <c r="H5" s="91" t="str">
        <f t="shared" si="3"/>
        <v>REDOVNA DJELATNOST JAVNIH INSTITUTA (IZ EVIDENCIJSKIH PRIHODA)</v>
      </c>
      <c r="I5" s="91" t="str">
        <f t="shared" si="4"/>
        <v>0150</v>
      </c>
      <c r="J5" s="128">
        <v>3352</v>
      </c>
      <c r="K5" s="128">
        <v>3660</v>
      </c>
      <c r="L5" s="128">
        <v>2555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52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52</v>
      </c>
      <c r="D6" s="91" t="str">
        <f t="shared" si="1"/>
        <v>Ostale pomoći</v>
      </c>
      <c r="E6" s="96">
        <v>3212</v>
      </c>
      <c r="F6" s="91" t="str">
        <f t="shared" si="2"/>
        <v>Naknade za prijevoz, za rad na terenu i odvojeni život</v>
      </c>
      <c r="G6" s="129" t="s">
        <v>695</v>
      </c>
      <c r="H6" s="91" t="str">
        <f t="shared" si="3"/>
        <v>REDOVNA DJELATNOST JAVNIH INSTITUTA (IZ EVIDENCIJSKIH PRIHODA)</v>
      </c>
      <c r="I6" s="91" t="str">
        <f t="shared" si="4"/>
        <v>0150</v>
      </c>
      <c r="J6" s="128">
        <v>2250</v>
      </c>
      <c r="K6" s="128">
        <v>2500</v>
      </c>
      <c r="L6" s="128">
        <v>1500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52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52</v>
      </c>
      <c r="D7" s="91" t="str">
        <f t="shared" si="1"/>
        <v>Ostale pomoći</v>
      </c>
      <c r="E7" s="96">
        <v>3211</v>
      </c>
      <c r="F7" s="91" t="str">
        <f t="shared" si="2"/>
        <v>Službena putovanja</v>
      </c>
      <c r="G7" s="129" t="s">
        <v>695</v>
      </c>
      <c r="H7" s="91" t="str">
        <f t="shared" si="3"/>
        <v>REDOVNA DJELATNOST JAVNIH INSTITUTA (IZ EVIDENCIJSKIH PRIHODA)</v>
      </c>
      <c r="I7" s="91" t="str">
        <f t="shared" si="4"/>
        <v>0150</v>
      </c>
      <c r="J7" s="128">
        <v>2000</v>
      </c>
      <c r="K7" s="128">
        <v>2000</v>
      </c>
      <c r="L7" s="128">
        <v>2000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52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52</v>
      </c>
      <c r="D8" s="91" t="str">
        <f t="shared" si="1"/>
        <v>Ostale pomoći</v>
      </c>
      <c r="E8" s="96">
        <v>3222</v>
      </c>
      <c r="F8" s="91" t="str">
        <f t="shared" si="2"/>
        <v>Materijal i sirovine</v>
      </c>
      <c r="G8" s="129" t="s">
        <v>695</v>
      </c>
      <c r="H8" s="91" t="str">
        <f t="shared" si="3"/>
        <v>REDOVNA DJELATNOST JAVNIH INSTITUTA (IZ EVIDENCIJSKIH PRIHODA)</v>
      </c>
      <c r="I8" s="91" t="str">
        <f t="shared" si="4"/>
        <v>0150</v>
      </c>
      <c r="J8" s="128">
        <v>1330</v>
      </c>
      <c r="K8" s="128">
        <v>1330</v>
      </c>
      <c r="L8" s="128">
        <v>1330</v>
      </c>
      <c r="M8" s="95"/>
      <c r="O8" s="86" t="str">
        <f t="shared" si="5"/>
        <v>322</v>
      </c>
      <c r="P8" s="86" t="str">
        <f t="shared" si="6"/>
        <v>32</v>
      </c>
      <c r="Q8" s="86" t="str">
        <f t="shared" si="7"/>
        <v>52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52</v>
      </c>
      <c r="D9" s="91" t="str">
        <f t="shared" si="1"/>
        <v>Ostale pomoći</v>
      </c>
      <c r="E9" s="96">
        <v>3221</v>
      </c>
      <c r="F9" s="91" t="str">
        <f t="shared" si="2"/>
        <v>Uredski materijal i ostali materijalni rashodi</v>
      </c>
      <c r="G9" s="129" t="s">
        <v>695</v>
      </c>
      <c r="H9" s="91" t="str">
        <f t="shared" si="3"/>
        <v>REDOVNA DJELATNOST JAVNIH INSTITUTA (IZ EVIDENCIJSKIH PRIHODA)</v>
      </c>
      <c r="I9" s="91" t="str">
        <f t="shared" si="4"/>
        <v>0150</v>
      </c>
      <c r="J9" s="128">
        <v>1320</v>
      </c>
      <c r="K9" s="128">
        <v>1320</v>
      </c>
      <c r="L9" s="128">
        <v>1320</v>
      </c>
      <c r="M9" s="95"/>
      <c r="O9" s="86" t="str">
        <f t="shared" si="5"/>
        <v>322</v>
      </c>
      <c r="P9" s="86" t="str">
        <f t="shared" si="6"/>
        <v>32</v>
      </c>
      <c r="Q9" s="86" t="str">
        <f t="shared" si="7"/>
        <v>52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52</v>
      </c>
      <c r="D10" s="91" t="str">
        <f t="shared" si="1"/>
        <v>Ostale pomoći</v>
      </c>
      <c r="E10" s="96">
        <v>3239</v>
      </c>
      <c r="F10" s="91" t="str">
        <f t="shared" si="2"/>
        <v>Ostale usluge</v>
      </c>
      <c r="G10" s="129" t="s">
        <v>695</v>
      </c>
      <c r="H10" s="91" t="str">
        <f t="shared" si="3"/>
        <v>REDOVNA DJELATNOST JAVNIH INSTITUTA (IZ EVIDENCIJSKIH PRIHODA)</v>
      </c>
      <c r="I10" s="91" t="str">
        <f t="shared" si="4"/>
        <v>0150</v>
      </c>
      <c r="J10" s="128">
        <v>2000</v>
      </c>
      <c r="K10" s="128">
        <v>2000</v>
      </c>
      <c r="L10" s="128">
        <v>2000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52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129" t="s">
        <v>688</v>
      </c>
      <c r="H11" s="91" t="str">
        <f t="shared" si="3"/>
        <v>REDOVNA DJELATNOST JAVNIH INSTITUTA</v>
      </c>
      <c r="I11" s="91" t="str">
        <f t="shared" si="4"/>
        <v>0150</v>
      </c>
      <c r="J11" s="128">
        <v>1520944</v>
      </c>
      <c r="K11" s="128">
        <v>1520944</v>
      </c>
      <c r="L11" s="128">
        <v>1520944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3121</v>
      </c>
      <c r="F12" s="91" t="str">
        <f t="shared" si="2"/>
        <v>Ostali rashodi za zaposlene</v>
      </c>
      <c r="G12" s="129" t="s">
        <v>688</v>
      </c>
      <c r="H12" s="91" t="str">
        <f t="shared" si="3"/>
        <v>REDOVNA DJELATNOST JAVNIH INSTITUTA</v>
      </c>
      <c r="I12" s="91" t="str">
        <f t="shared" si="4"/>
        <v>0150</v>
      </c>
      <c r="J12" s="128">
        <v>49948</v>
      </c>
      <c r="K12" s="128">
        <v>49948</v>
      </c>
      <c r="L12" s="128">
        <v>49948</v>
      </c>
      <c r="M12" s="95"/>
      <c r="O12" s="86" t="str">
        <f t="shared" si="5"/>
        <v>312</v>
      </c>
      <c r="P12" s="86" t="str">
        <f t="shared" si="6"/>
        <v>31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3132</v>
      </c>
      <c r="F13" s="91" t="str">
        <f t="shared" si="2"/>
        <v>Doprinosi za obvezno zdravstveno osiguranje</v>
      </c>
      <c r="G13" s="129" t="s">
        <v>688</v>
      </c>
      <c r="H13" s="91" t="str">
        <f t="shared" si="3"/>
        <v>REDOVNA DJELATNOST JAVNIH INSTITUTA</v>
      </c>
      <c r="I13" s="91" t="str">
        <f t="shared" si="4"/>
        <v>0150</v>
      </c>
      <c r="J13" s="128">
        <v>247596</v>
      </c>
      <c r="K13" s="128">
        <v>247596</v>
      </c>
      <c r="L13" s="128">
        <v>247596</v>
      </c>
      <c r="M13" s="95"/>
      <c r="O13" s="86" t="str">
        <f t="shared" si="5"/>
        <v>313</v>
      </c>
      <c r="P13" s="86" t="str">
        <f t="shared" si="6"/>
        <v>31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3212</v>
      </c>
      <c r="F14" s="91" t="str">
        <f t="shared" si="2"/>
        <v>Naknade za prijevoz, za rad na terenu i odvojeni život</v>
      </c>
      <c r="G14" s="129" t="s">
        <v>688</v>
      </c>
      <c r="H14" s="91" t="str">
        <f t="shared" si="3"/>
        <v>REDOVNA DJELATNOST JAVNIH INSTITUTA</v>
      </c>
      <c r="I14" s="91" t="str">
        <f t="shared" si="4"/>
        <v>0150</v>
      </c>
      <c r="J14" s="128">
        <v>26115</v>
      </c>
      <c r="K14" s="128">
        <v>26115</v>
      </c>
      <c r="L14" s="128">
        <v>26115</v>
      </c>
      <c r="M14" s="95"/>
      <c r="O14" s="86" t="str">
        <f t="shared" si="5"/>
        <v>321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3295</v>
      </c>
      <c r="F15" s="91" t="str">
        <f t="shared" si="2"/>
        <v>Pristojbe i naknade</v>
      </c>
      <c r="G15" s="129" t="s">
        <v>688</v>
      </c>
      <c r="H15" s="91" t="str">
        <f t="shared" si="3"/>
        <v>REDOVNA DJELATNOST JAVNIH INSTITUTA</v>
      </c>
      <c r="I15" s="91" t="str">
        <f t="shared" si="4"/>
        <v>0150</v>
      </c>
      <c r="J15" s="128">
        <v>2059</v>
      </c>
      <c r="K15" s="128">
        <v>2059</v>
      </c>
      <c r="L15" s="128">
        <v>2059</v>
      </c>
      <c r="M15" s="95"/>
      <c r="O15" s="86" t="str">
        <f t="shared" si="5"/>
        <v>329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3213</v>
      </c>
      <c r="F16" s="91" t="str">
        <f t="shared" si="2"/>
        <v>Stručno usavršavanje zaposlenika</v>
      </c>
      <c r="G16" s="129" t="s">
        <v>688</v>
      </c>
      <c r="H16" s="91" t="str">
        <f t="shared" si="3"/>
        <v>REDOVNA DJELATNOST JAVNIH INSTITUTA</v>
      </c>
      <c r="I16" s="91" t="str">
        <f t="shared" si="4"/>
        <v>0150</v>
      </c>
      <c r="J16" s="128">
        <v>2491</v>
      </c>
      <c r="K16" s="128">
        <v>2491</v>
      </c>
      <c r="L16" s="128">
        <v>2491</v>
      </c>
      <c r="M16" s="95"/>
      <c r="O16" s="86" t="str">
        <f t="shared" si="5"/>
        <v>321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3236</v>
      </c>
      <c r="F17" s="91" t="str">
        <f t="shared" si="2"/>
        <v>Zdravstvene i veterinarske usluge</v>
      </c>
      <c r="G17" s="129" t="s">
        <v>688</v>
      </c>
      <c r="H17" s="91" t="str">
        <f t="shared" si="3"/>
        <v>REDOVNA DJELATNOST JAVNIH INSTITUTA</v>
      </c>
      <c r="I17" s="91" t="str">
        <f t="shared" si="4"/>
        <v>0150</v>
      </c>
      <c r="J17" s="128">
        <v>166</v>
      </c>
      <c r="K17" s="128">
        <v>166</v>
      </c>
      <c r="L17" s="128">
        <v>166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3211</v>
      </c>
      <c r="F18" s="91" t="str">
        <f t="shared" si="2"/>
        <v>Službena putovanja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9961</v>
      </c>
      <c r="K18" s="128">
        <v>9288</v>
      </c>
      <c r="L18" s="128">
        <v>9288</v>
      </c>
      <c r="M18" s="95"/>
      <c r="O18" s="86" t="str">
        <f t="shared" si="5"/>
        <v>321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3213</v>
      </c>
      <c r="F19" s="91" t="str">
        <f t="shared" si="2"/>
        <v>Stručno usavršavanje zaposlenika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4014</v>
      </c>
      <c r="K19" s="128">
        <v>4342</v>
      </c>
      <c r="L19" s="128">
        <v>4342</v>
      </c>
      <c r="M19" s="95"/>
      <c r="O19" s="86" t="str">
        <f t="shared" si="5"/>
        <v>321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3214</v>
      </c>
      <c r="F20" s="91" t="str">
        <f t="shared" si="2"/>
        <v>Ostale naknade troškova zaposlenima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115</v>
      </c>
      <c r="K20" s="128">
        <v>115</v>
      </c>
      <c r="L20" s="128">
        <v>115</v>
      </c>
      <c r="M20" s="95"/>
      <c r="O20" s="86" t="str">
        <f t="shared" si="5"/>
        <v>321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3221</v>
      </c>
      <c r="F21" s="91" t="str">
        <f t="shared" si="2"/>
        <v>Uredski materijal i ostali materijalni rashodi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4738</v>
      </c>
      <c r="K21" s="128">
        <v>4738</v>
      </c>
      <c r="L21" s="128">
        <v>4738</v>
      </c>
      <c r="M21" s="95"/>
      <c r="O21" s="86" t="str">
        <f t="shared" si="5"/>
        <v>322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3222</v>
      </c>
      <c r="F22" s="91" t="str">
        <f t="shared" si="2"/>
        <v>Materijal i sirovine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7375</v>
      </c>
      <c r="K22" s="128">
        <v>7375</v>
      </c>
      <c r="L22" s="128">
        <v>7375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3223</v>
      </c>
      <c r="F23" s="91" t="str">
        <f t="shared" si="2"/>
        <v>Energija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12610</v>
      </c>
      <c r="K23" s="128">
        <v>13264</v>
      </c>
      <c r="L23" s="128">
        <v>13264</v>
      </c>
      <c r="M23" s="95"/>
      <c r="O23" s="86" t="str">
        <f t="shared" si="5"/>
        <v>322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3224</v>
      </c>
      <c r="F24" s="91" t="str">
        <f t="shared" si="2"/>
        <v>Materijal i dijelovi za tekuće i investicijsko održavanje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1854</v>
      </c>
      <c r="K24" s="128">
        <v>1854</v>
      </c>
      <c r="L24" s="128">
        <v>1854</v>
      </c>
      <c r="M24" s="95"/>
      <c r="O24" s="86" t="str">
        <f t="shared" si="5"/>
        <v>322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3225</v>
      </c>
      <c r="F25" s="91" t="str">
        <f t="shared" si="2"/>
        <v>Sitni inventar i auto gume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466</v>
      </c>
      <c r="K25" s="128">
        <v>465</v>
      </c>
      <c r="L25" s="128">
        <v>465</v>
      </c>
      <c r="M25" s="95"/>
      <c r="O25" s="86" t="str">
        <f t="shared" si="5"/>
        <v>322</v>
      </c>
      <c r="P25" s="86" t="str">
        <f t="shared" si="6"/>
        <v>32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3227</v>
      </c>
      <c r="F26" s="91" t="str">
        <f t="shared" si="2"/>
        <v>Službena, radna i zaštitna odjeća i obuća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186</v>
      </c>
      <c r="K26" s="128">
        <v>186</v>
      </c>
      <c r="L26" s="128">
        <v>186</v>
      </c>
      <c r="M26" s="95"/>
      <c r="O26" s="86" t="str">
        <f t="shared" si="5"/>
        <v>322</v>
      </c>
      <c r="P26" s="86" t="str">
        <f t="shared" si="6"/>
        <v>32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3231</v>
      </c>
      <c r="F27" s="91" t="str">
        <f t="shared" si="2"/>
        <v>Usluge telefona, pošte i prijevoza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3868</v>
      </c>
      <c r="K27" s="128">
        <v>4063</v>
      </c>
      <c r="L27" s="128">
        <v>4063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3232</v>
      </c>
      <c r="F28" s="91" t="str">
        <f t="shared" si="2"/>
        <v>Usluge tekućeg i investicijskog održavanja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4430</v>
      </c>
      <c r="K28" s="128">
        <v>4430</v>
      </c>
      <c r="L28" s="128">
        <v>4430</v>
      </c>
      <c r="M28" s="95"/>
      <c r="O28" s="86" t="str">
        <f t="shared" si="5"/>
        <v>323</v>
      </c>
      <c r="P28" s="86" t="str">
        <f t="shared" si="6"/>
        <v>32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1"/>
        <v>Opći prihodi i primici</v>
      </c>
      <c r="E29" s="96">
        <v>3233</v>
      </c>
      <c r="F29" s="91" t="str">
        <f t="shared" si="2"/>
        <v>Usluge promidžbe i informiranja</v>
      </c>
      <c r="G29" s="129" t="s">
        <v>696</v>
      </c>
      <c r="H29" s="91" t="str">
        <f t="shared" si="3"/>
        <v>PROGRAMSKO FINANCIRANJE JAVNIH ZNANSTVENIH INSTITUTA</v>
      </c>
      <c r="I29" s="91" t="str">
        <f t="shared" si="4"/>
        <v>0150</v>
      </c>
      <c r="J29" s="128">
        <v>1072</v>
      </c>
      <c r="K29" s="128">
        <v>1072</v>
      </c>
      <c r="L29" s="128">
        <v>1072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11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11</v>
      </c>
      <c r="D30" s="91" t="str">
        <f t="shared" si="1"/>
        <v>Opći prihodi i primici</v>
      </c>
      <c r="E30" s="96">
        <v>3234</v>
      </c>
      <c r="F30" s="91" t="str">
        <f t="shared" si="2"/>
        <v>Komunalne usluge</v>
      </c>
      <c r="G30" s="129" t="s">
        <v>696</v>
      </c>
      <c r="H30" s="91" t="str">
        <f t="shared" si="3"/>
        <v>PROGRAMSKO FINANCIRANJE JAVNIH ZNANSTVENIH INSTITUTA</v>
      </c>
      <c r="I30" s="91" t="str">
        <f t="shared" si="4"/>
        <v>0150</v>
      </c>
      <c r="J30" s="128">
        <v>4741</v>
      </c>
      <c r="K30" s="128">
        <v>5068</v>
      </c>
      <c r="L30" s="128">
        <v>5068</v>
      </c>
      <c r="M30" s="95"/>
      <c r="O30" s="86" t="str">
        <f t="shared" si="5"/>
        <v>323</v>
      </c>
      <c r="P30" s="86" t="str">
        <f t="shared" si="6"/>
        <v>32</v>
      </c>
      <c r="Q30" s="86" t="str">
        <f t="shared" si="7"/>
        <v>11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11</v>
      </c>
      <c r="D31" s="91" t="str">
        <f t="shared" si="1"/>
        <v>Opći prihodi i primici</v>
      </c>
      <c r="E31" s="96">
        <v>3236</v>
      </c>
      <c r="F31" s="91" t="str">
        <f t="shared" si="2"/>
        <v>Zdravstvene i veterinarske usluge</v>
      </c>
      <c r="G31" s="129" t="s">
        <v>696</v>
      </c>
      <c r="H31" s="91" t="str">
        <f t="shared" si="3"/>
        <v>PROGRAMSKO FINANCIRANJE JAVNIH ZNANSTVENIH INSTITUTA</v>
      </c>
      <c r="I31" s="91" t="str">
        <f t="shared" si="4"/>
        <v>0150</v>
      </c>
      <c r="J31" s="128">
        <v>1361</v>
      </c>
      <c r="K31" s="128">
        <v>1361</v>
      </c>
      <c r="L31" s="128">
        <v>1361</v>
      </c>
      <c r="M31" s="95"/>
      <c r="O31" s="86" t="str">
        <f t="shared" si="5"/>
        <v>323</v>
      </c>
      <c r="P31" s="86" t="str">
        <f t="shared" si="6"/>
        <v>32</v>
      </c>
      <c r="Q31" s="86" t="str">
        <f t="shared" si="7"/>
        <v>11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11</v>
      </c>
      <c r="D32" s="91" t="str">
        <f t="shared" si="1"/>
        <v>Opći prihodi i primici</v>
      </c>
      <c r="E32" s="96">
        <v>3237</v>
      </c>
      <c r="F32" s="91" t="str">
        <f t="shared" si="2"/>
        <v>Intelektualne i osobne usluge</v>
      </c>
      <c r="G32" s="129" t="s">
        <v>696</v>
      </c>
      <c r="H32" s="91" t="str">
        <f t="shared" si="3"/>
        <v>PROGRAMSKO FINANCIRANJE JAVNIH ZNANSTVENIH INSTITUTA</v>
      </c>
      <c r="I32" s="91" t="str">
        <f t="shared" si="4"/>
        <v>0150</v>
      </c>
      <c r="J32" s="128">
        <v>6244</v>
      </c>
      <c r="K32" s="128">
        <v>6572</v>
      </c>
      <c r="L32" s="128">
        <v>6572</v>
      </c>
      <c r="M32" s="95"/>
      <c r="O32" s="86" t="str">
        <f t="shared" si="5"/>
        <v>323</v>
      </c>
      <c r="P32" s="86" t="str">
        <f t="shared" si="6"/>
        <v>32</v>
      </c>
      <c r="Q32" s="86" t="str">
        <f t="shared" si="7"/>
        <v>11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11</v>
      </c>
      <c r="D33" s="91" t="str">
        <f t="shared" si="1"/>
        <v>Opći prihodi i primici</v>
      </c>
      <c r="E33" s="96">
        <v>3238</v>
      </c>
      <c r="F33" s="91" t="str">
        <f t="shared" si="2"/>
        <v>Računalne usluge</v>
      </c>
      <c r="G33" s="129" t="s">
        <v>696</v>
      </c>
      <c r="H33" s="91" t="str">
        <f t="shared" si="3"/>
        <v>PROGRAMSKO FINANCIRANJE JAVNIH ZNANSTVENIH INSTITUTA</v>
      </c>
      <c r="I33" s="91" t="str">
        <f t="shared" si="4"/>
        <v>0150</v>
      </c>
      <c r="J33" s="128">
        <v>3706</v>
      </c>
      <c r="K33" s="128">
        <v>3706</v>
      </c>
      <c r="L33" s="128">
        <v>3706</v>
      </c>
      <c r="M33" s="95"/>
      <c r="O33" s="86" t="str">
        <f t="shared" si="5"/>
        <v>323</v>
      </c>
      <c r="P33" s="86" t="str">
        <f t="shared" si="6"/>
        <v>32</v>
      </c>
      <c r="Q33" s="86" t="str">
        <f t="shared" si="7"/>
        <v>11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11</v>
      </c>
      <c r="D34" s="91" t="str">
        <f t="shared" si="1"/>
        <v>Opći prihodi i primici</v>
      </c>
      <c r="E34" s="96">
        <v>3299</v>
      </c>
      <c r="F34" s="91" t="str">
        <f t="shared" si="2"/>
        <v>Ostali nespomenuti rashodi poslovanja</v>
      </c>
      <c r="G34" s="129" t="s">
        <v>696</v>
      </c>
      <c r="H34" s="91" t="str">
        <f t="shared" si="3"/>
        <v>PROGRAMSKO FINANCIRANJE JAVNIH ZNANSTVENIH INSTITUTA</v>
      </c>
      <c r="I34" s="91" t="str">
        <f t="shared" si="4"/>
        <v>0150</v>
      </c>
      <c r="J34" s="128">
        <v>2020</v>
      </c>
      <c r="K34" s="128">
        <v>1068</v>
      </c>
      <c r="L34" s="128">
        <v>1068</v>
      </c>
      <c r="M34" s="95"/>
      <c r="O34" s="86" t="str">
        <f t="shared" si="5"/>
        <v>329</v>
      </c>
      <c r="P34" s="86" t="str">
        <f t="shared" si="6"/>
        <v>32</v>
      </c>
      <c r="Q34" s="86" t="str">
        <f t="shared" si="7"/>
        <v>11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11</v>
      </c>
      <c r="D35" s="91" t="str">
        <f t="shared" si="1"/>
        <v>Opći prihodi i primici</v>
      </c>
      <c r="E35" s="96">
        <v>3291</v>
      </c>
      <c r="F35" s="91" t="str">
        <f t="shared" si="2"/>
        <v>Naknade za rad predstavničkih i izvršnih tijela, povjerensta</v>
      </c>
      <c r="G35" s="129" t="s">
        <v>696</v>
      </c>
      <c r="H35" s="91" t="str">
        <f t="shared" si="3"/>
        <v>PROGRAMSKO FINANCIRANJE JAVNIH ZNANSTVENIH INSTITUTA</v>
      </c>
      <c r="I35" s="91" t="str">
        <f t="shared" si="4"/>
        <v>0150</v>
      </c>
      <c r="J35" s="128">
        <v>1605</v>
      </c>
      <c r="K35" s="128">
        <v>1605</v>
      </c>
      <c r="L35" s="128">
        <v>1605</v>
      </c>
      <c r="M35" s="95"/>
      <c r="O35" s="86" t="str">
        <f t="shared" si="5"/>
        <v>329</v>
      </c>
      <c r="P35" s="86" t="str">
        <f t="shared" si="6"/>
        <v>32</v>
      </c>
      <c r="Q35" s="86" t="str">
        <f t="shared" si="7"/>
        <v>11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11</v>
      </c>
      <c r="D36" s="91" t="str">
        <f t="shared" si="1"/>
        <v>Opći prihodi i primici</v>
      </c>
      <c r="E36" s="96">
        <v>3292</v>
      </c>
      <c r="F36" s="91" t="str">
        <f t="shared" si="2"/>
        <v>Premije osiguranja</v>
      </c>
      <c r="G36" s="129" t="s">
        <v>696</v>
      </c>
      <c r="H36" s="91" t="str">
        <f t="shared" si="3"/>
        <v>PROGRAMSKO FINANCIRANJE JAVNIH ZNANSTVENIH INSTITUTA</v>
      </c>
      <c r="I36" s="91" t="str">
        <f t="shared" si="4"/>
        <v>0150</v>
      </c>
      <c r="J36" s="128">
        <v>938</v>
      </c>
      <c r="K36" s="128">
        <v>938</v>
      </c>
      <c r="L36" s="128">
        <v>938</v>
      </c>
      <c r="M36" s="95"/>
      <c r="O36" s="86" t="str">
        <f t="shared" si="5"/>
        <v>329</v>
      </c>
      <c r="P36" s="86" t="str">
        <f t="shared" si="6"/>
        <v>32</v>
      </c>
      <c r="Q36" s="86" t="str">
        <f t="shared" si="7"/>
        <v>11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11</v>
      </c>
      <c r="D37" s="91" t="str">
        <f t="shared" si="1"/>
        <v>Opći prihodi i primici</v>
      </c>
      <c r="E37" s="96">
        <v>3293</v>
      </c>
      <c r="F37" s="91" t="str">
        <f t="shared" si="2"/>
        <v>Reprezentacija</v>
      </c>
      <c r="G37" s="129" t="s">
        <v>696</v>
      </c>
      <c r="H37" s="91" t="str">
        <f t="shared" si="3"/>
        <v>PROGRAMSKO FINANCIRANJE JAVNIH ZNANSTVENIH INSTITUTA</v>
      </c>
      <c r="I37" s="91" t="str">
        <f t="shared" si="4"/>
        <v>0150</v>
      </c>
      <c r="J37" s="128">
        <v>678</v>
      </c>
      <c r="K37" s="128">
        <v>678</v>
      </c>
      <c r="L37" s="128">
        <v>678</v>
      </c>
      <c r="M37" s="95"/>
      <c r="O37" s="86" t="str">
        <f t="shared" si="5"/>
        <v>329</v>
      </c>
      <c r="P37" s="86" t="str">
        <f t="shared" si="6"/>
        <v>32</v>
      </c>
      <c r="Q37" s="86" t="str">
        <f t="shared" si="7"/>
        <v>11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11</v>
      </c>
      <c r="D38" s="91" t="str">
        <f t="shared" si="1"/>
        <v>Opći prihodi i primici</v>
      </c>
      <c r="E38" s="96">
        <v>3294</v>
      </c>
      <c r="F38" s="91" t="str">
        <f t="shared" si="2"/>
        <v>Članarine i norme</v>
      </c>
      <c r="G38" s="129" t="s">
        <v>696</v>
      </c>
      <c r="H38" s="91" t="str">
        <f t="shared" si="3"/>
        <v>PROGRAMSKO FINANCIRANJE JAVNIH ZNANSTVENIH INSTITUTA</v>
      </c>
      <c r="I38" s="91" t="str">
        <f t="shared" si="4"/>
        <v>0150</v>
      </c>
      <c r="J38" s="128">
        <v>590</v>
      </c>
      <c r="K38" s="128">
        <v>590</v>
      </c>
      <c r="L38" s="128">
        <v>590</v>
      </c>
      <c r="M38" s="95"/>
      <c r="O38" s="86" t="str">
        <f t="shared" si="5"/>
        <v>329</v>
      </c>
      <c r="P38" s="86" t="str">
        <f t="shared" si="6"/>
        <v>32</v>
      </c>
      <c r="Q38" s="86" t="str">
        <f t="shared" si="7"/>
        <v>11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11</v>
      </c>
      <c r="D39" s="91" t="str">
        <f t="shared" si="1"/>
        <v>Opći prihodi i primici</v>
      </c>
      <c r="E39" s="96">
        <v>3239</v>
      </c>
      <c r="F39" s="91" t="str">
        <f t="shared" si="2"/>
        <v>Ostale usluge</v>
      </c>
      <c r="G39" s="129" t="s">
        <v>696</v>
      </c>
      <c r="H39" s="91" t="str">
        <f t="shared" si="3"/>
        <v>PROGRAMSKO FINANCIRANJE JAVNIH ZNANSTVENIH INSTITUTA</v>
      </c>
      <c r="I39" s="91" t="str">
        <f t="shared" si="4"/>
        <v>0150</v>
      </c>
      <c r="J39" s="128">
        <v>2988</v>
      </c>
      <c r="K39" s="128">
        <v>2782</v>
      </c>
      <c r="L39" s="128">
        <v>2782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11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1"/>
        <v>Vlastiti prihodi</v>
      </c>
      <c r="E40" s="96">
        <v>3111</v>
      </c>
      <c r="F40" s="91" t="str">
        <f t="shared" si="2"/>
        <v>Plaće za redovan rad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2199138</v>
      </c>
      <c r="K40" s="128">
        <v>2197268</v>
      </c>
      <c r="L40" s="128">
        <v>2203967</v>
      </c>
      <c r="M40" s="95"/>
      <c r="O40" s="86" t="str">
        <f t="shared" si="5"/>
        <v>311</v>
      </c>
      <c r="P40" s="86" t="str">
        <f t="shared" si="6"/>
        <v>31</v>
      </c>
      <c r="Q40" s="86" t="str">
        <f t="shared" si="7"/>
        <v>31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1"/>
        <v>Vlastiti prihodi</v>
      </c>
      <c r="E41" s="96">
        <v>3112</v>
      </c>
      <c r="F41" s="91" t="str">
        <f t="shared" si="2"/>
        <v>Plaće u naravi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16698</v>
      </c>
      <c r="K41" s="128">
        <v>16698</v>
      </c>
      <c r="L41" s="128">
        <v>16698</v>
      </c>
      <c r="M41" s="95"/>
      <c r="O41" s="86" t="str">
        <f t="shared" si="5"/>
        <v>311</v>
      </c>
      <c r="P41" s="86" t="str">
        <f t="shared" si="6"/>
        <v>31</v>
      </c>
      <c r="Q41" s="86" t="str">
        <f t="shared" si="7"/>
        <v>31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1"/>
        <v>Vlastiti prihodi</v>
      </c>
      <c r="E42" s="96">
        <v>3121</v>
      </c>
      <c r="F42" s="91" t="str">
        <f t="shared" si="2"/>
        <v>Ostali rashodi za zaposlene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186343</v>
      </c>
      <c r="K42" s="128">
        <v>186343</v>
      </c>
      <c r="L42" s="128">
        <v>186343</v>
      </c>
      <c r="M42" s="95"/>
      <c r="O42" s="86" t="str">
        <f t="shared" si="5"/>
        <v>312</v>
      </c>
      <c r="P42" s="86" t="str">
        <f t="shared" si="6"/>
        <v>31</v>
      </c>
      <c r="Q42" s="86" t="str">
        <f t="shared" si="7"/>
        <v>31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1"/>
        <v>Vlastiti prihodi</v>
      </c>
      <c r="E43" s="96">
        <v>3132</v>
      </c>
      <c r="F43" s="91" t="str">
        <f t="shared" si="2"/>
        <v>Doprinosi za obvezno zdravstveno osiguranje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364938</v>
      </c>
      <c r="K43" s="128">
        <v>364630</v>
      </c>
      <c r="L43" s="128">
        <v>365735</v>
      </c>
      <c r="M43" s="95"/>
      <c r="O43" s="86" t="str">
        <f t="shared" si="5"/>
        <v>313</v>
      </c>
      <c r="P43" s="86" t="str">
        <f t="shared" si="6"/>
        <v>31</v>
      </c>
      <c r="Q43" s="86" t="str">
        <f t="shared" si="7"/>
        <v>31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31</v>
      </c>
      <c r="D44" s="91" t="str">
        <f t="shared" si="1"/>
        <v>Vlastiti prihodi</v>
      </c>
      <c r="E44" s="96">
        <v>3211</v>
      </c>
      <c r="F44" s="91" t="str">
        <f t="shared" si="2"/>
        <v>Službena putovanja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48457</v>
      </c>
      <c r="K44" s="128">
        <v>46930</v>
      </c>
      <c r="L44" s="128">
        <v>45630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31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1"/>
        <v>Vlastiti prihodi</v>
      </c>
      <c r="E45" s="96">
        <v>3212</v>
      </c>
      <c r="F45" s="91" t="str">
        <f t="shared" si="2"/>
        <v>Naknade za prijevoz, za rad na terenu i odvojeni život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101822</v>
      </c>
      <c r="K45" s="128">
        <v>101572</v>
      </c>
      <c r="L45" s="128">
        <v>102572</v>
      </c>
      <c r="M45" s="95"/>
      <c r="O45" s="86" t="str">
        <f t="shared" si="5"/>
        <v>321</v>
      </c>
      <c r="P45" s="86" t="str">
        <f t="shared" si="6"/>
        <v>32</v>
      </c>
      <c r="Q45" s="86" t="str">
        <f t="shared" si="7"/>
        <v>31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31</v>
      </c>
      <c r="D46" s="91" t="str">
        <f t="shared" si="1"/>
        <v>Vlastiti prihodi</v>
      </c>
      <c r="E46" s="96">
        <v>3213</v>
      </c>
      <c r="F46" s="91" t="str">
        <f t="shared" si="2"/>
        <v>Stručno usavršavanje zaposlenika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7413</v>
      </c>
      <c r="K46" s="128">
        <v>6086</v>
      </c>
      <c r="L46" s="128">
        <v>6086</v>
      </c>
      <c r="M46" s="95"/>
      <c r="O46" s="86" t="str">
        <f t="shared" si="5"/>
        <v>321</v>
      </c>
      <c r="P46" s="86" t="str">
        <f t="shared" si="6"/>
        <v>32</v>
      </c>
      <c r="Q46" s="86" t="str">
        <f t="shared" si="7"/>
        <v>31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31</v>
      </c>
      <c r="D47" s="91" t="str">
        <f t="shared" si="1"/>
        <v>Vlastiti prihodi</v>
      </c>
      <c r="E47" s="96">
        <v>3214</v>
      </c>
      <c r="F47" s="91" t="str">
        <f t="shared" si="2"/>
        <v>Ostale naknade troškova zaposlenima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2983</v>
      </c>
      <c r="K47" s="128">
        <v>2983</v>
      </c>
      <c r="L47" s="128">
        <v>2983</v>
      </c>
      <c r="M47" s="95"/>
      <c r="O47" s="86" t="str">
        <f t="shared" si="5"/>
        <v>321</v>
      </c>
      <c r="P47" s="86" t="str">
        <f t="shared" si="6"/>
        <v>32</v>
      </c>
      <c r="Q47" s="86" t="str">
        <f t="shared" si="7"/>
        <v>31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31</v>
      </c>
      <c r="D48" s="91" t="str">
        <f t="shared" si="1"/>
        <v>Vlastiti prihodi</v>
      </c>
      <c r="E48" s="96">
        <v>3221</v>
      </c>
      <c r="F48" s="91" t="str">
        <f t="shared" si="2"/>
        <v>Uredski materijal i ostali materijalni rashodi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21136</v>
      </c>
      <c r="K48" s="128">
        <v>21136</v>
      </c>
      <c r="L48" s="128">
        <v>21136</v>
      </c>
      <c r="M48" s="95"/>
      <c r="O48" s="86" t="str">
        <f t="shared" si="5"/>
        <v>322</v>
      </c>
      <c r="P48" s="86" t="str">
        <f t="shared" si="6"/>
        <v>32</v>
      </c>
      <c r="Q48" s="86" t="str">
        <f t="shared" si="7"/>
        <v>31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31</v>
      </c>
      <c r="D49" s="91" t="str">
        <f t="shared" si="1"/>
        <v>Vlastiti prihodi</v>
      </c>
      <c r="E49" s="96">
        <v>3222</v>
      </c>
      <c r="F49" s="91" t="str">
        <f t="shared" si="2"/>
        <v>Materijal i sirovine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3661239</v>
      </c>
      <c r="K49" s="128">
        <v>3768209</v>
      </c>
      <c r="L49" s="128">
        <v>3775109</v>
      </c>
      <c r="M49" s="95"/>
      <c r="O49" s="86" t="str">
        <f t="shared" si="5"/>
        <v>322</v>
      </c>
      <c r="P49" s="86" t="str">
        <f t="shared" si="6"/>
        <v>32</v>
      </c>
      <c r="Q49" s="86" t="str">
        <f t="shared" si="7"/>
        <v>31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31</v>
      </c>
      <c r="D50" s="91" t="str">
        <f t="shared" si="1"/>
        <v>Vlastiti prihodi</v>
      </c>
      <c r="E50" s="96">
        <v>3223</v>
      </c>
      <c r="F50" s="91" t="str">
        <f t="shared" si="2"/>
        <v>Energija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291328</v>
      </c>
      <c r="K50" s="128">
        <v>288674</v>
      </c>
      <c r="L50" s="128">
        <v>288674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31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31</v>
      </c>
      <c r="D51" s="91" t="str">
        <f t="shared" si="1"/>
        <v>Vlastiti prihodi</v>
      </c>
      <c r="E51" s="96">
        <v>3224</v>
      </c>
      <c r="F51" s="91" t="str">
        <f t="shared" si="2"/>
        <v>Materijal i dijelovi za tekuće i investicijsko održavanje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36415</v>
      </c>
      <c r="K51" s="128">
        <v>36414</v>
      </c>
      <c r="L51" s="128">
        <v>36414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31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31</v>
      </c>
      <c r="D52" s="91" t="str">
        <f t="shared" si="1"/>
        <v>Vlastiti prihodi</v>
      </c>
      <c r="E52" s="96">
        <v>3225</v>
      </c>
      <c r="F52" s="91" t="str">
        <f t="shared" si="2"/>
        <v>Sitni inventar i auto gume</v>
      </c>
      <c r="G52" s="129" t="s">
        <v>695</v>
      </c>
      <c r="H52" s="91" t="str">
        <f t="shared" si="3"/>
        <v>REDOVNA DJELATNOST JAVNIH INSTITUTA (IZ EVIDENCIJSKIH PRIHODA)</v>
      </c>
      <c r="I52" s="91" t="str">
        <f t="shared" si="4"/>
        <v>0150</v>
      </c>
      <c r="J52" s="128">
        <v>3996</v>
      </c>
      <c r="K52" s="128">
        <v>3996</v>
      </c>
      <c r="L52" s="128">
        <v>3996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31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31</v>
      </c>
      <c r="D53" s="91" t="str">
        <f t="shared" si="1"/>
        <v>Vlastiti prihodi</v>
      </c>
      <c r="E53" s="96">
        <v>3227</v>
      </c>
      <c r="F53" s="91" t="str">
        <f t="shared" si="2"/>
        <v>Službena, radna i zaštitna odjeća i obuća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4020</v>
      </c>
      <c r="K53" s="128">
        <v>4020</v>
      </c>
      <c r="L53" s="128">
        <v>4020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31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31</v>
      </c>
      <c r="D54" s="91" t="str">
        <f t="shared" si="1"/>
        <v>Vlastiti prihodi</v>
      </c>
      <c r="E54" s="96">
        <v>3231</v>
      </c>
      <c r="F54" s="91" t="str">
        <f t="shared" si="2"/>
        <v>Usluge telefona, pošte i prijevoza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128567</v>
      </c>
      <c r="K54" s="128">
        <v>127373</v>
      </c>
      <c r="L54" s="128">
        <v>127373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31</v>
      </c>
      <c r="D55" s="91" t="str">
        <f t="shared" si="1"/>
        <v>Vlastiti prihodi</v>
      </c>
      <c r="E55" s="96">
        <v>3232</v>
      </c>
      <c r="F55" s="91" t="str">
        <f t="shared" si="2"/>
        <v>Usluge tekućeg i investicijskog održavanja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94684</v>
      </c>
      <c r="K55" s="128">
        <v>94684</v>
      </c>
      <c r="L55" s="128">
        <v>94684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31</v>
      </c>
      <c r="D56" s="91" t="str">
        <f t="shared" si="1"/>
        <v>Vlastiti prihodi</v>
      </c>
      <c r="E56" s="96">
        <v>3233</v>
      </c>
      <c r="F56" s="91" t="str">
        <f t="shared" si="2"/>
        <v>Usluge promidžbe i informiranja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111079</v>
      </c>
      <c r="K56" s="128">
        <v>111079</v>
      </c>
      <c r="L56" s="128">
        <v>111079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31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31</v>
      </c>
      <c r="D57" s="91" t="str">
        <f t="shared" si="1"/>
        <v>Vlastiti prihodi</v>
      </c>
      <c r="E57" s="96">
        <v>3234</v>
      </c>
      <c r="F57" s="91" t="str">
        <f t="shared" si="2"/>
        <v>Komunalne usluge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46241</v>
      </c>
      <c r="K57" s="128">
        <v>44914</v>
      </c>
      <c r="L57" s="128">
        <v>44914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31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31</v>
      </c>
      <c r="D58" s="91" t="str">
        <f t="shared" si="1"/>
        <v>Vlastiti prihodi</v>
      </c>
      <c r="E58" s="96">
        <v>3235</v>
      </c>
      <c r="F58" s="91" t="str">
        <f t="shared" si="2"/>
        <v>Zakupnine i najamnine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95303</v>
      </c>
      <c r="K58" s="128">
        <v>95303</v>
      </c>
      <c r="L58" s="128">
        <v>95303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31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31</v>
      </c>
      <c r="D59" s="91" t="str">
        <f t="shared" si="1"/>
        <v>Vlastiti prihodi</v>
      </c>
      <c r="E59" s="96">
        <v>3236</v>
      </c>
      <c r="F59" s="91" t="str">
        <f t="shared" si="2"/>
        <v>Zdravstvene i veterinarske usluge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5425</v>
      </c>
      <c r="K59" s="128">
        <v>5425</v>
      </c>
      <c r="L59" s="128">
        <v>5425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31</v>
      </c>
      <c r="D60" s="91" t="str">
        <f t="shared" si="1"/>
        <v>Vlastiti prihodi</v>
      </c>
      <c r="E60" s="96">
        <v>3237</v>
      </c>
      <c r="F60" s="91" t="str">
        <f t="shared" si="2"/>
        <v>Intelektualne i osobne usluge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229584</v>
      </c>
      <c r="K60" s="128">
        <v>227156</v>
      </c>
      <c r="L60" s="128">
        <v>219656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31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31</v>
      </c>
      <c r="D61" s="91" t="str">
        <f t="shared" si="1"/>
        <v>Vlastiti prihodi</v>
      </c>
      <c r="E61" s="96">
        <v>3238</v>
      </c>
      <c r="F61" s="91" t="str">
        <f t="shared" si="2"/>
        <v>Računalne usluge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5063</v>
      </c>
      <c r="K61" s="128">
        <v>5063</v>
      </c>
      <c r="L61" s="128">
        <v>5063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31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31</v>
      </c>
      <c r="D62" s="91" t="str">
        <f t="shared" si="1"/>
        <v>Vlastiti prihodi</v>
      </c>
      <c r="E62" s="96">
        <v>3239</v>
      </c>
      <c r="F62" s="91" t="str">
        <f t="shared" si="2"/>
        <v>Ostale usluge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346983</v>
      </c>
      <c r="K62" s="128">
        <v>346183</v>
      </c>
      <c r="L62" s="128">
        <v>342583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31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31</v>
      </c>
      <c r="D63" s="91" t="str">
        <f t="shared" si="1"/>
        <v>Vlastiti prihodi</v>
      </c>
      <c r="E63" s="96">
        <v>3291</v>
      </c>
      <c r="F63" s="91" t="str">
        <f t="shared" si="2"/>
        <v>Naknade za rad predstavničkih i izvršnih tijela, povjerensta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22970</v>
      </c>
      <c r="K63" s="128">
        <v>22970</v>
      </c>
      <c r="L63" s="128">
        <v>22970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31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31</v>
      </c>
      <c r="D64" s="91" t="str">
        <f t="shared" si="1"/>
        <v>Vlastiti prihodi</v>
      </c>
      <c r="E64" s="96">
        <v>3292</v>
      </c>
      <c r="F64" s="91" t="str">
        <f t="shared" si="2"/>
        <v>Premije osiguranja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22493</v>
      </c>
      <c r="K64" s="128">
        <v>21993</v>
      </c>
      <c r="L64" s="128">
        <v>21493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31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31</v>
      </c>
      <c r="D65" s="91" t="str">
        <f t="shared" si="1"/>
        <v>Vlastiti prihodi</v>
      </c>
      <c r="E65" s="96">
        <v>3293</v>
      </c>
      <c r="F65" s="91" t="str">
        <f t="shared" si="2"/>
        <v>Reprezentacija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72031</v>
      </c>
      <c r="K65" s="128">
        <v>72031</v>
      </c>
      <c r="L65" s="128">
        <v>72031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31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31</v>
      </c>
      <c r="D66" s="91" t="str">
        <f t="shared" si="1"/>
        <v>Vlastiti prihodi</v>
      </c>
      <c r="E66" s="96">
        <v>3294</v>
      </c>
      <c r="F66" s="91" t="str">
        <f t="shared" si="2"/>
        <v>Članarine i norme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4088</v>
      </c>
      <c r="K66" s="128">
        <v>4088</v>
      </c>
      <c r="L66" s="128">
        <v>4088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31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31</v>
      </c>
      <c r="D67" s="91" t="str">
        <f t="shared" ref="D67:D130" si="13">IFERROR(VLOOKUP(C67,$S$6:$T$24,2,FALSE),"")</f>
        <v>Vlastiti prihodi</v>
      </c>
      <c r="E67" s="96">
        <v>3295</v>
      </c>
      <c r="F67" s="91" t="str">
        <f t="shared" si="2"/>
        <v>Pristojbe i naknade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15263</v>
      </c>
      <c r="K67" s="128">
        <v>15263</v>
      </c>
      <c r="L67" s="128">
        <v>15263</v>
      </c>
      <c r="M67" s="95"/>
      <c r="O67" s="86" t="str">
        <f t="shared" si="5"/>
        <v>329</v>
      </c>
      <c r="P67" s="86" t="str">
        <f t="shared" si="6"/>
        <v>32</v>
      </c>
      <c r="Q67" s="86" t="str">
        <f t="shared" si="7"/>
        <v>31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31</v>
      </c>
      <c r="D68" s="91" t="str">
        <f t="shared" si="13"/>
        <v>Vlastiti prihodi</v>
      </c>
      <c r="E68" s="96">
        <v>3299</v>
      </c>
      <c r="F68" s="91" t="str">
        <f t="shared" ref="F68:F131" si="14">IFERROR(VLOOKUP(E68,$V$5:$X$129,2,FALSE),"")</f>
        <v>Ostali nespomenuti rashodi poslovanja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276327</v>
      </c>
      <c r="K68" s="128">
        <v>276327</v>
      </c>
      <c r="L68" s="128">
        <v>276327</v>
      </c>
      <c r="M68" s="95"/>
      <c r="O68" s="86" t="str">
        <f t="shared" ref="O68:O131" si="17">LEFT(E68,3)</f>
        <v>329</v>
      </c>
      <c r="P68" s="86" t="str">
        <f t="shared" ref="P68:P131" si="18">LEFT(E68,2)</f>
        <v>32</v>
      </c>
      <c r="Q68" s="86" t="str">
        <f t="shared" ref="Q68:Q131" si="19">LEFT(C68,3)</f>
        <v>31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31</v>
      </c>
      <c r="D69" s="91" t="str">
        <f t="shared" si="13"/>
        <v>Vlastiti prihodi</v>
      </c>
      <c r="E69" s="96">
        <v>3431</v>
      </c>
      <c r="F69" s="91" t="str">
        <f t="shared" si="14"/>
        <v>Bankarske usluge i usluge platnog prometa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12196</v>
      </c>
      <c r="K69" s="128">
        <v>12196</v>
      </c>
      <c r="L69" s="128">
        <v>12196</v>
      </c>
      <c r="M69" s="95"/>
      <c r="O69" s="86" t="str">
        <f t="shared" si="17"/>
        <v>343</v>
      </c>
      <c r="P69" s="86" t="str">
        <f t="shared" si="18"/>
        <v>34</v>
      </c>
      <c r="Q69" s="86" t="str">
        <f t="shared" si="19"/>
        <v>31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31</v>
      </c>
      <c r="D70" s="91" t="str">
        <f t="shared" si="13"/>
        <v>Vlastiti prihodi</v>
      </c>
      <c r="E70" s="96">
        <v>3423</v>
      </c>
      <c r="F70" s="91" t="str">
        <f t="shared" si="14"/>
        <v>Kamate za primljene kredite i zajmove od kreditnih i ostalih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33128</v>
      </c>
      <c r="K70" s="128">
        <v>33128</v>
      </c>
      <c r="L70" s="128">
        <v>33128</v>
      </c>
      <c r="M70" s="95"/>
      <c r="O70" s="86" t="str">
        <f t="shared" si="17"/>
        <v>342</v>
      </c>
      <c r="P70" s="86" t="str">
        <f t="shared" si="18"/>
        <v>34</v>
      </c>
      <c r="Q70" s="86" t="str">
        <f t="shared" si="19"/>
        <v>31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31</v>
      </c>
      <c r="D71" s="91" t="str">
        <f t="shared" si="13"/>
        <v>Vlastiti prihodi</v>
      </c>
      <c r="E71" s="96">
        <v>3434</v>
      </c>
      <c r="F71" s="91" t="str">
        <f t="shared" si="14"/>
        <v>Ostali nespomenuti financijski rashodi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12640</v>
      </c>
      <c r="K71" s="128">
        <v>12640</v>
      </c>
      <c r="L71" s="128">
        <v>12640</v>
      </c>
      <c r="M71" s="95"/>
      <c r="O71" s="86" t="str">
        <f t="shared" si="17"/>
        <v>343</v>
      </c>
      <c r="P71" s="86" t="str">
        <f t="shared" si="18"/>
        <v>34</v>
      </c>
      <c r="Q71" s="86" t="str">
        <f t="shared" si="19"/>
        <v>31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31</v>
      </c>
      <c r="D72" s="91" t="str">
        <f t="shared" si="13"/>
        <v>Vlastiti prihodi</v>
      </c>
      <c r="E72" s="96">
        <v>3811</v>
      </c>
      <c r="F72" s="91" t="str">
        <f t="shared" si="14"/>
        <v>Tekuće donacije u novcu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1991</v>
      </c>
      <c r="K72" s="128">
        <v>1991</v>
      </c>
      <c r="L72" s="128">
        <v>1991</v>
      </c>
      <c r="M72" s="95"/>
      <c r="O72" s="86" t="str">
        <f t="shared" si="17"/>
        <v>381</v>
      </c>
      <c r="P72" s="86" t="str">
        <f t="shared" si="18"/>
        <v>38</v>
      </c>
      <c r="Q72" s="86" t="str">
        <f t="shared" si="19"/>
        <v>31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31</v>
      </c>
      <c r="D73" s="91" t="str">
        <f t="shared" si="13"/>
        <v>Vlastiti prihodi</v>
      </c>
      <c r="E73" s="96">
        <v>3831</v>
      </c>
      <c r="F73" s="91" t="str">
        <f t="shared" si="14"/>
        <v>Naknade šteta pravnim i fizičkim osobama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11135</v>
      </c>
      <c r="K73" s="128">
        <v>11135</v>
      </c>
      <c r="L73" s="128">
        <v>11135</v>
      </c>
      <c r="M73" s="95"/>
      <c r="O73" s="86" t="str">
        <f t="shared" si="17"/>
        <v>383</v>
      </c>
      <c r="P73" s="86" t="str">
        <f t="shared" si="18"/>
        <v>38</v>
      </c>
      <c r="Q73" s="86" t="str">
        <f t="shared" si="19"/>
        <v>31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31</v>
      </c>
      <c r="D74" s="91" t="str">
        <f t="shared" si="13"/>
        <v>Vlastiti prihodi</v>
      </c>
      <c r="E74" s="96">
        <v>5443</v>
      </c>
      <c r="F74" s="91" t="str">
        <f t="shared" si="14"/>
        <v>Otplata glavnice primljenih kredita od tuzemnih kreditnih in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2000000</v>
      </c>
      <c r="K74" s="128">
        <v>2000000</v>
      </c>
      <c r="L74" s="128">
        <v>2000000</v>
      </c>
      <c r="M74" s="95"/>
      <c r="O74" s="86" t="str">
        <f t="shared" si="17"/>
        <v>544</v>
      </c>
      <c r="P74" s="86" t="str">
        <f t="shared" si="18"/>
        <v>54</v>
      </c>
      <c r="Q74" s="86" t="str">
        <f t="shared" si="19"/>
        <v>31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81</v>
      </c>
      <c r="D75" s="91" t="str">
        <f t="shared" si="13"/>
        <v>Namjenski primici od zaduživanja</v>
      </c>
      <c r="E75" s="96">
        <v>3222</v>
      </c>
      <c r="F75" s="91" t="str">
        <f t="shared" si="14"/>
        <v>Materijal i sirovine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2000000</v>
      </c>
      <c r="K75" s="128">
        <v>2000000</v>
      </c>
      <c r="L75" s="128">
        <v>2000000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81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52</v>
      </c>
      <c r="D76" s="91" t="str">
        <f t="shared" si="13"/>
        <v>Ostale pomoći</v>
      </c>
      <c r="E76" s="96">
        <v>3222</v>
      </c>
      <c r="F76" s="91" t="str">
        <f t="shared" si="14"/>
        <v>Materijal i sirovine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87370</v>
      </c>
      <c r="K76" s="128">
        <v>0</v>
      </c>
      <c r="L76" s="128">
        <v>0</v>
      </c>
      <c r="M76" s="95"/>
      <c r="O76" s="86" t="str">
        <f t="shared" si="17"/>
        <v>322</v>
      </c>
      <c r="P76" s="86" t="str">
        <f t="shared" si="18"/>
        <v>32</v>
      </c>
      <c r="Q76" s="86" t="str">
        <f t="shared" si="19"/>
        <v>52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563</v>
      </c>
      <c r="D77" s="91" t="str">
        <f t="shared" si="13"/>
        <v>Europski fond za regionalni razvoj (ERDF)</v>
      </c>
      <c r="E77" s="96">
        <v>3222</v>
      </c>
      <c r="F77" s="91" t="str">
        <f t="shared" si="14"/>
        <v>Materijal i sirovine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27000</v>
      </c>
      <c r="K77" s="128">
        <v>0</v>
      </c>
      <c r="L77" s="128">
        <v>0</v>
      </c>
      <c r="M77" s="95"/>
      <c r="O77" s="86" t="str">
        <f t="shared" si="17"/>
        <v>322</v>
      </c>
      <c r="P77" s="86" t="str">
        <f t="shared" si="18"/>
        <v>32</v>
      </c>
      <c r="Q77" s="86" t="str">
        <f t="shared" si="19"/>
        <v>563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14576881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297000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14873881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14873881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E32" sqref="E32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3222</v>
      </c>
      <c r="D3" s="91" t="str">
        <f>IFERROR(VLOOKUP(C3,$X$5:$Z$129,2,FALSE),"")</f>
        <v>Materijal i sirovine</v>
      </c>
      <c r="E3" s="129" t="s">
        <v>3431</v>
      </c>
      <c r="F3" s="91" t="str">
        <f>IFERROR(VLOOKUP(E3,$AD$6:$AE$1090,2,FALSE),"")</f>
        <v>Potpora u poljoprivredi</v>
      </c>
      <c r="G3" s="91" t="str">
        <f>IFERROR(VLOOKUP(E3,$AD$6:$AG$1090,4,FALSE),"")</f>
        <v>0150</v>
      </c>
      <c r="H3" s="128">
        <v>179000</v>
      </c>
      <c r="I3" s="128">
        <v>178500</v>
      </c>
      <c r="J3" s="128">
        <v>178500</v>
      </c>
      <c r="K3" s="143"/>
      <c r="L3" s="142"/>
      <c r="M3" s="142"/>
      <c r="N3" s="143"/>
      <c r="O3" s="322"/>
      <c r="P3" s="95"/>
      <c r="R3" s="86" t="str">
        <f>LEFT(C3,3)</f>
        <v>322</v>
      </c>
      <c r="S3" s="86" t="str">
        <f>LEFT(C3,2)</f>
        <v>32</v>
      </c>
      <c r="T3" s="86" t="str">
        <f>MID(G3,2,2)</f>
        <v>15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3292</v>
      </c>
      <c r="D4" s="91" t="str">
        <f t="shared" ref="D4:D67" si="2">IFERROR(VLOOKUP(C4,$X$5:$Z$129,2,FALSE),"")</f>
        <v>Premije osiguranja</v>
      </c>
      <c r="E4" s="129" t="s">
        <v>3429</v>
      </c>
      <c r="F4" s="91" t="str">
        <f t="shared" ref="F4:F67" si="3">IFERROR(VLOOKUP(E4,$AD$6:$AE$1090,2,FALSE),"")</f>
        <v>Osiguranje usjeva, životinja i biljaka</v>
      </c>
      <c r="G4" s="91" t="str">
        <f t="shared" ref="G4:G67" si="4">IFERROR(VLOOKUP(E4,$AD$6:$AG$1090,4,FALSE),"")</f>
        <v>0150</v>
      </c>
      <c r="H4" s="128">
        <v>18000</v>
      </c>
      <c r="I4" s="128">
        <v>18500</v>
      </c>
      <c r="J4" s="128">
        <v>19000</v>
      </c>
      <c r="K4" s="143"/>
      <c r="L4" s="142"/>
      <c r="M4" s="142"/>
      <c r="N4" s="143"/>
      <c r="O4" s="322"/>
      <c r="P4" s="95"/>
      <c r="R4" s="86" t="str">
        <f t="shared" ref="R4:R67" si="5">LEFT(C4,3)</f>
        <v>329</v>
      </c>
      <c r="S4" s="86" t="str">
        <f t="shared" ref="S4:S67" si="6">LEFT(C4,2)</f>
        <v>32</v>
      </c>
      <c r="T4" s="86" t="str">
        <f t="shared" ref="T4:T67" si="7">MID(G4,2,2)</f>
        <v>15</v>
      </c>
      <c r="X4" s="92"/>
      <c r="Y4" s="92"/>
    </row>
    <row r="5" spans="1:33">
      <c r="A5" s="96">
        <v>52</v>
      </c>
      <c r="B5" s="91" t="str">
        <f t="shared" si="1"/>
        <v>Ostale pomoći</v>
      </c>
      <c r="C5" s="96">
        <v>4227</v>
      </c>
      <c r="D5" s="91" t="str">
        <f t="shared" si="2"/>
        <v>Uređaji, strojevi i oprema za ostale namjene</v>
      </c>
      <c r="E5" s="129" t="s">
        <v>3428</v>
      </c>
      <c r="F5" s="91" t="str">
        <f t="shared" si="3"/>
        <v>Potpora za očuvanje, održivo korištenje i razvoj genetskih izvora u poljoprivredi</v>
      </c>
      <c r="G5" s="91" t="str">
        <f t="shared" si="4"/>
        <v>0150</v>
      </c>
      <c r="H5" s="128">
        <v>27500</v>
      </c>
      <c r="I5" s="128">
        <v>60500</v>
      </c>
      <c r="J5" s="128">
        <v>70000</v>
      </c>
      <c r="K5" s="143"/>
      <c r="L5" s="142"/>
      <c r="M5" s="142"/>
      <c r="N5" s="143"/>
      <c r="O5" s="322"/>
      <c r="P5" s="95"/>
      <c r="R5" s="86" t="str">
        <f t="shared" si="5"/>
        <v>422</v>
      </c>
      <c r="S5" s="86" t="str">
        <f t="shared" si="6"/>
        <v>42</v>
      </c>
      <c r="T5" s="86" t="str">
        <f t="shared" si="7"/>
        <v>15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52</v>
      </c>
      <c r="B6" s="91" t="str">
        <f t="shared" si="1"/>
        <v>Ostale pomoći</v>
      </c>
      <c r="C6" s="96">
        <v>4212</v>
      </c>
      <c r="D6" s="91" t="str">
        <f t="shared" si="2"/>
        <v>Poslovni objekti</v>
      </c>
      <c r="E6" s="129" t="s">
        <v>3428</v>
      </c>
      <c r="F6" s="91" t="str">
        <f t="shared" si="3"/>
        <v>Potpora za očuvanje, održivo korištenje i razvoj genetskih izvora u poljoprivredi</v>
      </c>
      <c r="G6" s="91" t="str">
        <f t="shared" si="4"/>
        <v>0150</v>
      </c>
      <c r="H6" s="128">
        <v>33000</v>
      </c>
      <c r="I6" s="128">
        <v>15000</v>
      </c>
      <c r="J6" s="128"/>
      <c r="K6" s="143"/>
      <c r="L6" s="142"/>
      <c r="M6" s="142"/>
      <c r="N6" s="143"/>
      <c r="O6" s="322"/>
      <c r="P6" s="95"/>
      <c r="R6" s="86" t="str">
        <f t="shared" si="5"/>
        <v>421</v>
      </c>
      <c r="S6" s="86" t="str">
        <f t="shared" si="6"/>
        <v>42</v>
      </c>
      <c r="T6" s="86" t="str">
        <f t="shared" si="7"/>
        <v>15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3222</v>
      </c>
      <c r="D7" s="91" t="str">
        <f t="shared" si="2"/>
        <v>Materijal i sirovine</v>
      </c>
      <c r="E7" s="129" t="s">
        <v>3428</v>
      </c>
      <c r="F7" s="91" t="str">
        <f t="shared" si="3"/>
        <v>Potpora za očuvanje, održivo korištenje i razvoj genetskih izvora u poljoprivredi</v>
      </c>
      <c r="G7" s="91" t="str">
        <f t="shared" si="4"/>
        <v>0150</v>
      </c>
      <c r="H7" s="128">
        <v>6400</v>
      </c>
      <c r="I7" s="128">
        <v>14300</v>
      </c>
      <c r="J7" s="128">
        <v>7400</v>
      </c>
      <c r="K7" s="143"/>
      <c r="L7" s="142"/>
      <c r="M7" s="142"/>
      <c r="N7" s="143"/>
      <c r="O7" s="322"/>
      <c r="P7" s="95"/>
      <c r="R7" s="86" t="str">
        <f t="shared" si="5"/>
        <v>322</v>
      </c>
      <c r="S7" s="86" t="str">
        <f t="shared" si="6"/>
        <v>32</v>
      </c>
      <c r="T7" s="86" t="str">
        <f t="shared" si="7"/>
        <v>15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3239</v>
      </c>
      <c r="D8" s="91" t="str">
        <f t="shared" si="2"/>
        <v>Ostale usluge</v>
      </c>
      <c r="E8" s="129" t="s">
        <v>3428</v>
      </c>
      <c r="F8" s="91" t="str">
        <f t="shared" si="3"/>
        <v>Potpora za očuvanje, održivo korištenje i razvoj genetskih izvora u poljoprivredi</v>
      </c>
      <c r="G8" s="91" t="str">
        <f t="shared" si="4"/>
        <v>0150</v>
      </c>
      <c r="H8" s="128">
        <v>25300</v>
      </c>
      <c r="I8" s="128">
        <v>26100</v>
      </c>
      <c r="J8" s="128">
        <v>29700</v>
      </c>
      <c r="K8" s="143"/>
      <c r="L8" s="142"/>
      <c r="M8" s="142"/>
      <c r="N8" s="143"/>
      <c r="O8" s="322"/>
      <c r="P8" s="95"/>
      <c r="R8" s="86" t="str">
        <f t="shared" si="5"/>
        <v>323</v>
      </c>
      <c r="S8" s="86" t="str">
        <f t="shared" si="6"/>
        <v>32</v>
      </c>
      <c r="T8" s="86" t="str">
        <f t="shared" si="7"/>
        <v>15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3211</v>
      </c>
      <c r="D9" s="91" t="str">
        <f t="shared" si="2"/>
        <v>Službena putovanja</v>
      </c>
      <c r="E9" s="129" t="s">
        <v>3428</v>
      </c>
      <c r="F9" s="91" t="str">
        <f t="shared" si="3"/>
        <v>Potpora za očuvanje, održivo korištenje i razvoj genetskih izvora u poljoprivredi</v>
      </c>
      <c r="G9" s="91" t="str">
        <f t="shared" si="4"/>
        <v>0150</v>
      </c>
      <c r="H9" s="128">
        <v>3900</v>
      </c>
      <c r="I9" s="128">
        <v>4100</v>
      </c>
      <c r="J9" s="128">
        <v>5400</v>
      </c>
      <c r="K9" s="143"/>
      <c r="L9" s="142"/>
      <c r="M9" s="142"/>
      <c r="N9" s="143"/>
      <c r="O9" s="322"/>
      <c r="P9" s="95"/>
      <c r="R9" s="86" t="str">
        <f t="shared" si="5"/>
        <v>321</v>
      </c>
      <c r="S9" s="86" t="str">
        <f t="shared" si="6"/>
        <v>32</v>
      </c>
      <c r="T9" s="86" t="str">
        <f t="shared" si="7"/>
        <v>15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3237</v>
      </c>
      <c r="D10" s="91" t="str">
        <f t="shared" si="2"/>
        <v>Intelektualne i osobne usluge</v>
      </c>
      <c r="E10" s="129" t="s">
        <v>3428</v>
      </c>
      <c r="F10" s="91" t="str">
        <f t="shared" si="3"/>
        <v>Potpora za očuvanje, održivo korištenje i razvoj genetskih izvora u poljoprivredi</v>
      </c>
      <c r="G10" s="91" t="str">
        <f t="shared" si="4"/>
        <v>0150</v>
      </c>
      <c r="H10" s="128">
        <v>3900</v>
      </c>
      <c r="I10" s="128">
        <v>5000</v>
      </c>
      <c r="J10" s="128">
        <v>12500</v>
      </c>
      <c r="K10" s="143"/>
      <c r="L10" s="142"/>
      <c r="M10" s="142"/>
      <c r="N10" s="143"/>
      <c r="O10" s="322"/>
      <c r="P10" s="95"/>
      <c r="R10" s="86" t="str">
        <f t="shared" si="5"/>
        <v>323</v>
      </c>
      <c r="S10" s="86" t="str">
        <f t="shared" si="6"/>
        <v>32</v>
      </c>
      <c r="T10" s="86" t="str">
        <f t="shared" si="7"/>
        <v>15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I30" sqref="I30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4780</v>
      </c>
      <c r="E5" s="3"/>
      <c r="F5" s="3"/>
      <c r="G5" s="3">
        <v>4780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15253123</v>
      </c>
      <c r="E6" s="12">
        <f>+'A.1 PRIHODI'!E8</f>
        <v>1924879</v>
      </c>
      <c r="F6" s="12">
        <f>+'A.1 PRIHODI'!F8</f>
        <v>0</v>
      </c>
      <c r="G6" s="12">
        <f>+'A.1 PRIHODI'!G8</f>
        <v>10872359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428885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27000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2000000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-384022</v>
      </c>
      <c r="E7" s="197"/>
      <c r="F7" s="197"/>
      <c r="G7" s="197">
        <v>-384022</v>
      </c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14873881</v>
      </c>
      <c r="E8" s="12">
        <f>+E5+E6+E7</f>
        <v>1924879</v>
      </c>
      <c r="F8" s="12">
        <f t="shared" ref="F8:W8" si="1">+F5+F6+F7</f>
        <v>0</v>
      </c>
      <c r="G8" s="12">
        <f t="shared" si="1"/>
        <v>10493117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428885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27000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2000000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14873881</v>
      </c>
      <c r="E9" s="82">
        <f>+'A.2 RASHODI'!E4+'B. RAČUN FIN'!E11</f>
        <v>1924879</v>
      </c>
      <c r="F9" s="82">
        <f>+'A.2 RASHODI'!F4+'B. RAČUN FIN'!F11</f>
        <v>0</v>
      </c>
      <c r="G9" s="82">
        <f>+'A.2 RASHODI'!G4+'B. RAČUN FIN'!G11</f>
        <v>10493117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0</v>
      </c>
      <c r="K9" s="82">
        <f>+'A.2 RASHODI'!K4+'B. RAČUN FIN'!K11</f>
        <v>428885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27000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2000000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384022</v>
      </c>
      <c r="E13" s="131">
        <f t="shared" ref="E13:W13" si="4">-E7</f>
        <v>0</v>
      </c>
      <c r="F13" s="131">
        <f t="shared" si="4"/>
        <v>0</v>
      </c>
      <c r="G13" s="131">
        <f t="shared" si="4"/>
        <v>384022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15245985</v>
      </c>
      <c r="E14" s="12">
        <f>+'A.1 PRIHODI'!E22</f>
        <v>1924879</v>
      </c>
      <c r="F14" s="12">
        <f>+'A.1 PRIHODI'!F22</f>
        <v>0</v>
      </c>
      <c r="G14" s="12">
        <f>+'A.1 PRIHODI'!G22</f>
        <v>10952163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368943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2000000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-750284</v>
      </c>
      <c r="E15" s="65"/>
      <c r="F15" s="65"/>
      <c r="G15" s="65">
        <v>-750284</v>
      </c>
      <c r="H15" s="65"/>
      <c r="I15" s="65"/>
      <c r="J15" s="65"/>
      <c r="K15" s="65"/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14879723</v>
      </c>
      <c r="E16" s="12">
        <f>+E13+E14+E15</f>
        <v>1924879</v>
      </c>
      <c r="F16" s="12">
        <f t="shared" ref="F16:W16" si="5">+F13+F14+F15</f>
        <v>0</v>
      </c>
      <c r="G16" s="12">
        <f t="shared" si="5"/>
        <v>10585901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368943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2000000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14879723</v>
      </c>
      <c r="E17" s="82">
        <f>+'A.2 RASHODI'!E21+'B. RAČUN FIN'!E22</f>
        <v>1924879</v>
      </c>
      <c r="F17" s="82">
        <f>+'A.2 RASHODI'!F21+'B. RAČUN FIN'!F22</f>
        <v>0</v>
      </c>
      <c r="G17" s="82">
        <f>+'A.2 RASHODI'!G21+'B. RAČUN FIN'!G22</f>
        <v>10585901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368943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2000000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750284</v>
      </c>
      <c r="E21" s="131">
        <f t="shared" ref="E21:W21" si="8">-E15</f>
        <v>0</v>
      </c>
      <c r="F21" s="131">
        <f t="shared" si="8"/>
        <v>0</v>
      </c>
      <c r="G21" s="131">
        <f t="shared" si="8"/>
        <v>750284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15284577</v>
      </c>
      <c r="E22" s="12">
        <f>+'A.1 PRIHODI'!E36</f>
        <v>1924879</v>
      </c>
      <c r="F22" s="12">
        <f>+'A.1 PRIHODI'!F36</f>
        <v>0</v>
      </c>
      <c r="G22" s="12">
        <f>+'A.1 PRIHODI'!G36</f>
        <v>10999059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360639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2000000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-1160638</v>
      </c>
      <c r="E23" s="65"/>
      <c r="F23" s="65"/>
      <c r="G23" s="65">
        <v>-1160638</v>
      </c>
      <c r="H23" s="65"/>
      <c r="I23" s="65"/>
      <c r="J23" s="65"/>
      <c r="K23" s="65"/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14874223</v>
      </c>
      <c r="E24" s="12">
        <f>+E21+E22+E23</f>
        <v>1924879</v>
      </c>
      <c r="F24" s="12">
        <f t="shared" ref="F24:W24" si="9">+F21+F22+F23</f>
        <v>0</v>
      </c>
      <c r="G24" s="12">
        <f t="shared" si="9"/>
        <v>10588705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360639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2000000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14874223</v>
      </c>
      <c r="E25" s="82">
        <f>+'A.2 RASHODI'!E38+'B. RAČUN FIN'!E33</f>
        <v>1924879</v>
      </c>
      <c r="F25" s="82">
        <f>+'A.2 RASHODI'!F38+'B. RAČUN FIN'!F33</f>
        <v>0</v>
      </c>
      <c r="G25" s="82">
        <f>+'A.2 RASHODI'!G38+'B. RAČUN FIN'!G33</f>
        <v>10588705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360639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2000000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view="pageBreakPreview" zoomScale="6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13253123</v>
      </c>
      <c r="E8" s="69">
        <f>+E19+E16</f>
        <v>1924879</v>
      </c>
      <c r="F8" s="69">
        <f>+F19+F16</f>
        <v>0</v>
      </c>
      <c r="G8" s="69">
        <f>+G19+G16</f>
        <v>10872359</v>
      </c>
      <c r="H8" s="69">
        <f t="shared" ref="H8:V8" si="0">+H19+H16</f>
        <v>0</v>
      </c>
      <c r="I8" s="69">
        <f t="shared" si="0"/>
        <v>0</v>
      </c>
      <c r="J8" s="69">
        <f>+J19+J16</f>
        <v>0</v>
      </c>
      <c r="K8" s="69">
        <f t="shared" si="0"/>
        <v>428885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27000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455885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428885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27000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10842895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10842895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1924879</v>
      </c>
      <c r="E14" s="132">
        <f>SUMIFS('Unos prihoda i primitaka'!$G$3:$G$501,'Unos prihoda i primitaka'!$C$3:$C$501,"=11",'Unos prihoda i primitaka'!$L$3:$L$501,"=67")</f>
        <v>1924879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29464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29464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13253123</v>
      </c>
      <c r="E16" s="4">
        <f t="shared" ref="E16:V16" si="2">SUM(E9:E15)</f>
        <v>1924879</v>
      </c>
      <c r="F16" s="4">
        <f t="shared" si="2"/>
        <v>0</v>
      </c>
      <c r="G16" s="4">
        <f t="shared" si="2"/>
        <v>10872359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428885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27000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13245985</v>
      </c>
      <c r="E22" s="69">
        <f t="shared" ref="E22:V22" si="4">+E33+E30</f>
        <v>1924879</v>
      </c>
      <c r="F22" s="69">
        <f t="shared" si="4"/>
        <v>0</v>
      </c>
      <c r="G22" s="69">
        <f t="shared" si="4"/>
        <v>10952163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368943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368943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368943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10922526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10922526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1924879</v>
      </c>
      <c r="E28" s="132">
        <f>SUMIFS('Unos prihoda i primitaka'!$H$3:$H$501,'Unos prihoda i primitaka'!$C$3:$C$501,"=11",'Unos prihoda i primitaka'!$L$3:$L$501,"=67")</f>
        <v>1924879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29637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29637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13245985</v>
      </c>
      <c r="E30" s="4">
        <f t="shared" ref="E30:V30" si="6">SUM(E23:E29)</f>
        <v>1924879</v>
      </c>
      <c r="F30" s="4">
        <f t="shared" si="6"/>
        <v>0</v>
      </c>
      <c r="G30" s="4">
        <f t="shared" si="6"/>
        <v>10952163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368943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13284577</v>
      </c>
      <c r="E36" s="69">
        <f t="shared" ref="E36:V36" si="9">+E47+E44</f>
        <v>1924879</v>
      </c>
      <c r="F36" s="69">
        <f t="shared" si="9"/>
        <v>0</v>
      </c>
      <c r="G36" s="69">
        <f t="shared" si="9"/>
        <v>10999059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360639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360639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360639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10969263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10969263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1924879</v>
      </c>
      <c r="E42" s="132">
        <f>SUMIFS('Unos prihoda i primitaka'!$I$3:$I$501,'Unos prihoda i primitaka'!$C$3:$C$501,"=11",'Unos prihoda i primitaka'!$L$3:$L$501,"=67")</f>
        <v>1924879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29796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29796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13284577</v>
      </c>
      <c r="E44" s="4">
        <f t="shared" ref="E44:V44" si="10">SUM(E37:E43)</f>
        <v>1924879</v>
      </c>
      <c r="F44" s="4">
        <f t="shared" si="10"/>
        <v>0</v>
      </c>
      <c r="G44" s="4">
        <f t="shared" si="10"/>
        <v>10999059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360639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view="pageBreakPreview" zoomScale="80" zoomScaleNormal="80" zoomScaleSheetLayoutView="80" workbookViewId="0">
      <pane xSplit="1" ySplit="1" topLeftCell="B7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12873881</v>
      </c>
      <c r="E4" s="70">
        <f>E5+E13</f>
        <v>1924879</v>
      </c>
      <c r="F4" s="70">
        <f t="shared" ref="F4:W4" si="0">F5+F13</f>
        <v>0</v>
      </c>
      <c r="G4" s="70">
        <f t="shared" si="0"/>
        <v>8493117</v>
      </c>
      <c r="H4" s="70">
        <f t="shared" si="0"/>
        <v>0</v>
      </c>
      <c r="I4" s="70">
        <f t="shared" si="0"/>
        <v>0</v>
      </c>
      <c r="J4" s="70">
        <f t="shared" si="0"/>
        <v>0</v>
      </c>
      <c r="K4" s="70">
        <f>K5+K13</f>
        <v>428885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27000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2000000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12813381</v>
      </c>
      <c r="E5" s="78">
        <f t="shared" ref="E5:G5" si="2">SUM(E6:E12)</f>
        <v>1924879</v>
      </c>
      <c r="F5" s="78">
        <f t="shared" si="2"/>
        <v>0</v>
      </c>
      <c r="G5" s="78">
        <f t="shared" si="2"/>
        <v>8493117</v>
      </c>
      <c r="H5" s="78">
        <f>SUM(H6:H12)</f>
        <v>0</v>
      </c>
      <c r="I5" s="78">
        <f t="shared" ref="I5:K5" si="3">SUM(I6:I12)</f>
        <v>0</v>
      </c>
      <c r="J5" s="78">
        <f t="shared" si="3"/>
        <v>0</v>
      </c>
      <c r="K5" s="78">
        <f t="shared" si="3"/>
        <v>368385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27000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2000000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4609270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1818488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2767117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23665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8133021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106391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5654910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344720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27000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2000000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57964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57964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13126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13126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60500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60500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60500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60500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12879723</v>
      </c>
      <c r="E21" s="70">
        <f>+E22+E30</f>
        <v>1924879</v>
      </c>
      <c r="F21" s="70">
        <f t="shared" ref="F21:W21" si="11">+F22+F30</f>
        <v>0</v>
      </c>
      <c r="G21" s="70">
        <f t="shared" si="11"/>
        <v>8585901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368943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2000000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12804223</v>
      </c>
      <c r="E22" s="78">
        <f t="shared" ref="E22:W22" si="12">SUM(E23:E29)</f>
        <v>1924879</v>
      </c>
      <c r="F22" s="78">
        <f t="shared" si="12"/>
        <v>0</v>
      </c>
      <c r="G22" s="78">
        <f t="shared" si="12"/>
        <v>8585901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293443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2000000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4609270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1818488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2764939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25843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8123863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106391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5749872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267600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2000000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57964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57964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13126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13126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75500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75500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75500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75500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12874223</v>
      </c>
      <c r="E38" s="70">
        <f>E39+E47</f>
        <v>1924879</v>
      </c>
      <c r="F38" s="70">
        <f t="shared" ref="F38:W38" si="18">F39+F47</f>
        <v>0</v>
      </c>
      <c r="G38" s="70">
        <f t="shared" si="18"/>
        <v>8588705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360639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2000000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12804223</v>
      </c>
      <c r="E39" s="78">
        <f t="shared" ref="E39:G39" si="19">SUM(E40:E46)</f>
        <v>1924879</v>
      </c>
      <c r="F39" s="78">
        <f t="shared" si="19"/>
        <v>0</v>
      </c>
      <c r="G39" s="78">
        <f t="shared" si="19"/>
        <v>8588705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290639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2000000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4609270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1818488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2772743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18039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8123863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106391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5744872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272600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2000000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57964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57964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13126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13126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70000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70000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70000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70000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I24" sqref="I24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12873881</v>
      </c>
      <c r="D5" s="339">
        <f t="shared" ref="D5:E5" si="0">+D6+D9+D11+D14+D25+D28+D30</f>
        <v>12879723</v>
      </c>
      <c r="E5" s="339">
        <f t="shared" si="0"/>
        <v>12874223</v>
      </c>
    </row>
    <row r="6" spans="1:193">
      <c r="A6" s="312">
        <v>1</v>
      </c>
      <c r="B6" s="67" t="s">
        <v>5131</v>
      </c>
      <c r="C6" s="338">
        <f>+C7+C8</f>
        <v>1924879</v>
      </c>
      <c r="D6" s="338">
        <f t="shared" ref="D6:E6" si="1">+D7+D8</f>
        <v>1924879</v>
      </c>
      <c r="E6" s="338">
        <f t="shared" si="1"/>
        <v>1924879</v>
      </c>
    </row>
    <row r="7" spans="1:193">
      <c r="A7" s="309">
        <v>11</v>
      </c>
      <c r="B7" s="48" t="s">
        <v>5118</v>
      </c>
      <c r="C7" s="337">
        <f>+'A.2 RASHODI'!E4</f>
        <v>1924879</v>
      </c>
      <c r="D7" s="337">
        <f>+'A.2 RASHODI'!E21</f>
        <v>1924879</v>
      </c>
      <c r="E7" s="337">
        <f>+'A.2 RASHODI'!E38</f>
        <v>1924879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8493117</v>
      </c>
      <c r="D9" s="338">
        <f t="shared" ref="D9:E9" si="2">+D10</f>
        <v>8585901</v>
      </c>
      <c r="E9" s="338">
        <f t="shared" si="2"/>
        <v>8588705</v>
      </c>
    </row>
    <row r="10" spans="1:193">
      <c r="A10" s="309">
        <v>31</v>
      </c>
      <c r="B10" s="48" t="s">
        <v>5119</v>
      </c>
      <c r="C10" s="337">
        <f>+'A.2 RASHODI'!G4</f>
        <v>8493117</v>
      </c>
      <c r="D10" s="337">
        <f>+'A.2 RASHODI'!G21</f>
        <v>8585901</v>
      </c>
      <c r="E10" s="337">
        <f>+'A.2 RASHODI'!G38</f>
        <v>8588705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455885</v>
      </c>
      <c r="D14" s="338">
        <f t="shared" ref="D14:E14" si="4">SUM(D15:D24)</f>
        <v>368943</v>
      </c>
      <c r="E14" s="338">
        <f t="shared" si="4"/>
        <v>360639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428885</v>
      </c>
      <c r="D16" s="337">
        <f>+'A.2 RASHODI'!K21</f>
        <v>368943</v>
      </c>
      <c r="E16" s="337">
        <f>+'A.2 RASHODI'!K38</f>
        <v>360639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27000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2000000</v>
      </c>
      <c r="D30" s="338">
        <f t="shared" ref="D30:E30" si="7">+D31</f>
        <v>2000000</v>
      </c>
      <c r="E30" s="338">
        <f t="shared" si="7"/>
        <v>2000000</v>
      </c>
    </row>
    <row r="31" spans="1:5">
      <c r="A31" s="309">
        <v>81</v>
      </c>
      <c r="B31" s="48" t="s">
        <v>56</v>
      </c>
      <c r="C31" s="337">
        <f>+'A.2 RASHODI'!W4</f>
        <v>2000000</v>
      </c>
      <c r="D31" s="337">
        <f>+'A.2 RASHODI'!W21</f>
        <v>2000000</v>
      </c>
      <c r="E31" s="337">
        <f>+'A.2 RASHODI'!W38</f>
        <v>2000000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11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14873881</v>
      </c>
      <c r="D5" s="70">
        <f t="shared" ref="D5:E5" si="0">+D6+D15+D21+D28+D38+D45+D52+D59+D66+D75</f>
        <v>14879723</v>
      </c>
      <c r="E5" s="70">
        <f t="shared" si="0"/>
        <v>14874223</v>
      </c>
    </row>
    <row r="6" spans="1:193">
      <c r="A6" s="310">
        <v>1</v>
      </c>
      <c r="B6" s="67" t="s">
        <v>5143</v>
      </c>
      <c r="C6" s="338">
        <f>SUM(C7:C14)</f>
        <v>14873881</v>
      </c>
      <c r="D6" s="338">
        <f>SUM(D7:D14)</f>
        <v>14879723</v>
      </c>
      <c r="E6" s="338">
        <f>SUM(E7:E14)</f>
        <v>14874223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14873881</v>
      </c>
      <c r="D11" s="337">
        <f>SUMIF('Unos rashoda i izdataka'!$R$3:$R$501,'A.4 RASHODI FUNK'!$A11,'Unos rashoda i izdataka'!$K$3:$K$501)+SUMIF('Unos rashoda P4'!$T$3:$T$501,'A.4 RASHODI FUNK'!$A11,'Unos rashoda P4'!$I$3:$I$501)</f>
        <v>14879723</v>
      </c>
      <c r="E11" s="337">
        <f>SUMIF('Unos rashoda i izdataka'!$R$3:$R$501,'A.4 RASHODI FUNK'!$A11,'Unos rashoda i izdataka'!$L$3:$L$501)+SUMIF('Unos rashoda P4'!$T$3:$T$501,'A.4 RASHODI FUNK'!$A11,'Unos rashoda P4'!$J$3:$J$501)</f>
        <v>14874223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Anuša Rešetar</cp:lastModifiedBy>
  <cp:lastPrinted>2022-12-02T10:26:26Z</cp:lastPrinted>
  <dcterms:created xsi:type="dcterms:W3CDTF">2018-09-10T07:36:17Z</dcterms:created>
  <dcterms:modified xsi:type="dcterms:W3CDTF">2022-12-02T10:27:30Z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