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4240" windowHeight="1218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rashoda'!$A$1:$L$108</definedName>
    <definedName name="_xlnm.Print_Area" localSheetId="0">SAŽETAK!$A$1:$L$35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1" l="1"/>
  <c r="G54" i="11"/>
  <c r="G53" i="11"/>
  <c r="F56" i="11"/>
  <c r="F54" i="11"/>
  <c r="F53" i="11"/>
  <c r="G50" i="11" l="1"/>
  <c r="G61" i="11"/>
  <c r="G52" i="11"/>
  <c r="G46" i="11"/>
  <c r="G45" i="11"/>
  <c r="G33" i="11"/>
  <c r="G34" i="11"/>
  <c r="G35" i="11"/>
  <c r="G32" i="11"/>
  <c r="G21" i="11"/>
  <c r="G58" i="11"/>
  <c r="G59" i="11"/>
  <c r="G60" i="11"/>
  <c r="G57" i="11"/>
  <c r="G49" i="11"/>
  <c r="G44" i="11"/>
  <c r="G43" i="11"/>
  <c r="G29" i="11"/>
  <c r="G30" i="11"/>
  <c r="G31" i="11"/>
  <c r="G22" i="11"/>
  <c r="G17" i="11"/>
  <c r="G18" i="11"/>
  <c r="G19" i="11"/>
  <c r="G16" i="11"/>
  <c r="F29" i="11"/>
  <c r="F30" i="11"/>
  <c r="F31" i="11"/>
  <c r="D38" i="11"/>
  <c r="E38" i="11"/>
  <c r="E39" i="11"/>
  <c r="F44" i="11"/>
  <c r="F58" i="11"/>
  <c r="F59" i="11"/>
  <c r="F60" i="11"/>
  <c r="F66" i="11"/>
  <c r="F67" i="11"/>
  <c r="F68" i="11"/>
  <c r="F72" i="11"/>
  <c r="F73" i="11"/>
  <c r="F74" i="11"/>
  <c r="F71" i="11"/>
  <c r="F65" i="11"/>
  <c r="F57" i="11"/>
  <c r="F43" i="11"/>
  <c r="F36" i="11"/>
  <c r="F22" i="11"/>
  <c r="F17" i="11"/>
  <c r="F18" i="11"/>
  <c r="F19" i="11"/>
  <c r="F16" i="11"/>
  <c r="F33" i="11"/>
  <c r="F34" i="11"/>
  <c r="F35" i="11"/>
  <c r="D41" i="11"/>
  <c r="E41" i="11"/>
  <c r="F46" i="11"/>
  <c r="F70" i="11"/>
  <c r="F76" i="11"/>
  <c r="F75" i="11"/>
  <c r="F61" i="11"/>
  <c r="F45" i="11"/>
  <c r="F37" i="11"/>
  <c r="F32" i="11"/>
  <c r="F23" i="11"/>
  <c r="F20" i="11"/>
  <c r="G15" i="11"/>
  <c r="F15" i="11"/>
  <c r="G14" i="11"/>
  <c r="F14" i="11"/>
  <c r="G10" i="11"/>
  <c r="G11" i="11"/>
  <c r="G12" i="11"/>
  <c r="G13" i="11"/>
  <c r="F10" i="11"/>
  <c r="F11" i="11"/>
  <c r="F12" i="11"/>
  <c r="F13" i="11"/>
  <c r="E25" i="11"/>
  <c r="E24" i="11" s="1"/>
  <c r="D25" i="11"/>
  <c r="D24" i="11" s="1"/>
  <c r="D17" i="11" s="1"/>
  <c r="C25" i="11"/>
  <c r="C24" i="11" s="1"/>
  <c r="D68" i="11"/>
  <c r="D67" i="11" s="1"/>
  <c r="D66" i="11" s="1"/>
  <c r="D65" i="11" s="1"/>
  <c r="E68" i="11"/>
  <c r="E67" i="11" s="1"/>
  <c r="E66" i="11" s="1"/>
  <c r="E65" i="11" s="1"/>
  <c r="C68" i="11"/>
  <c r="C67" i="11" s="1"/>
  <c r="D74" i="11"/>
  <c r="E74" i="11"/>
  <c r="E73" i="11" s="1"/>
  <c r="E72" i="11" s="1"/>
  <c r="E71" i="11" s="1"/>
  <c r="D13" i="11"/>
  <c r="D12" i="11" s="1"/>
  <c r="D11" i="11" s="1"/>
  <c r="D10" i="11" s="1"/>
  <c r="E13" i="11"/>
  <c r="E12" i="11" s="1"/>
  <c r="E11" i="11" s="1"/>
  <c r="E10" i="11" s="1"/>
  <c r="D22" i="11"/>
  <c r="E22" i="11"/>
  <c r="D19" i="11"/>
  <c r="D18" i="11" s="1"/>
  <c r="E19" i="11"/>
  <c r="E18" i="11" s="1"/>
  <c r="D31" i="11"/>
  <c r="E31" i="11"/>
  <c r="D36" i="11"/>
  <c r="E36" i="11"/>
  <c r="D44" i="11"/>
  <c r="E44" i="11"/>
  <c r="E43" i="11" s="1"/>
  <c r="D47" i="11"/>
  <c r="E47" i="11"/>
  <c r="D50" i="11"/>
  <c r="D49" i="11" s="1"/>
  <c r="E50" i="11"/>
  <c r="E49" i="11" s="1"/>
  <c r="C50" i="11"/>
  <c r="C49" i="11" s="1"/>
  <c r="D54" i="11"/>
  <c r="D53" i="11" s="1"/>
  <c r="E54" i="11"/>
  <c r="E53" i="11" s="1"/>
  <c r="C54" i="11"/>
  <c r="C53" i="11" s="1"/>
  <c r="D60" i="11"/>
  <c r="E60" i="11"/>
  <c r="D73" i="11"/>
  <c r="D72" i="11" s="1"/>
  <c r="D71" i="11" s="1"/>
  <c r="E63" i="11"/>
  <c r="D63" i="11"/>
  <c r="C63" i="11"/>
  <c r="C74" i="11"/>
  <c r="C73" i="11" s="1"/>
  <c r="C72" i="11" s="1"/>
  <c r="C71" i="11" s="1"/>
  <c r="C60" i="11"/>
  <c r="C59" i="11" s="1"/>
  <c r="C58" i="11" s="1"/>
  <c r="C57" i="11" s="1"/>
  <c r="C47" i="11"/>
  <c r="C44" i="11"/>
  <c r="D42" i="11"/>
  <c r="C41" i="11"/>
  <c r="D40" i="11"/>
  <c r="C39" i="11"/>
  <c r="D39" i="11" s="1"/>
  <c r="C36" i="11"/>
  <c r="C31" i="11"/>
  <c r="C22" i="11"/>
  <c r="C19" i="11"/>
  <c r="C13" i="11"/>
  <c r="C12" i="11" s="1"/>
  <c r="C11" i="11" s="1"/>
  <c r="C10" i="11" s="1"/>
  <c r="E17" i="11" l="1"/>
  <c r="E16" i="11" s="1"/>
  <c r="D43" i="11"/>
  <c r="E30" i="11"/>
  <c r="E28" i="11" s="1"/>
  <c r="G28" i="11" s="1"/>
  <c r="C18" i="11"/>
  <c r="C17" i="11" s="1"/>
  <c r="C38" i="11"/>
  <c r="C43" i="11"/>
  <c r="E59" i="11"/>
  <c r="E58" i="11" s="1"/>
  <c r="E57" i="11" s="1"/>
  <c r="D30" i="11"/>
  <c r="D29" i="11" s="1"/>
  <c r="D59" i="11"/>
  <c r="D58" i="11" s="1"/>
  <c r="D57" i="11" s="1"/>
  <c r="D16" i="11"/>
  <c r="E29" i="11"/>
  <c r="D28" i="11"/>
  <c r="D9" i="11" s="1"/>
  <c r="C66" i="11"/>
  <c r="C65" i="11" s="1"/>
  <c r="C30" i="11"/>
  <c r="D9" i="10"/>
  <c r="E9" i="10"/>
  <c r="F9" i="10"/>
  <c r="H9" i="10" s="1"/>
  <c r="C9" i="10"/>
  <c r="H8" i="10"/>
  <c r="H10" i="10"/>
  <c r="H11" i="10"/>
  <c r="G8" i="10"/>
  <c r="G10" i="10"/>
  <c r="G11" i="10"/>
  <c r="H7" i="10"/>
  <c r="G7" i="10"/>
  <c r="H6" i="10"/>
  <c r="G6" i="10"/>
  <c r="D10" i="10"/>
  <c r="E10" i="10"/>
  <c r="F10" i="10"/>
  <c r="C10" i="10"/>
  <c r="D7" i="10"/>
  <c r="D6" i="10" s="1"/>
  <c r="E7" i="10"/>
  <c r="E6" i="10" s="1"/>
  <c r="F7" i="10"/>
  <c r="F6" i="10" s="1"/>
  <c r="C7" i="10"/>
  <c r="C6" i="10" s="1"/>
  <c r="E9" i="11" l="1"/>
  <c r="G9" i="11" s="1"/>
  <c r="D8" i="11"/>
  <c r="D7" i="11" s="1"/>
  <c r="E8" i="11"/>
  <c r="E7" i="11" s="1"/>
  <c r="C28" i="11"/>
  <c r="C9" i="11" s="1"/>
  <c r="C29" i="11"/>
  <c r="C16" i="11"/>
  <c r="C8" i="11" s="1"/>
  <c r="G9" i="10"/>
  <c r="F9" i="11" l="1"/>
  <c r="G8" i="11"/>
  <c r="F28" i="11"/>
  <c r="G7" i="11"/>
  <c r="C7" i="11"/>
  <c r="F7" i="11" s="1"/>
  <c r="F8" i="11"/>
  <c r="G7" i="8"/>
  <c r="H7" i="8"/>
  <c r="H8" i="8"/>
  <c r="G8" i="8"/>
  <c r="H6" i="8"/>
  <c r="G6" i="8"/>
  <c r="D6" i="8"/>
  <c r="E6" i="8"/>
  <c r="F6" i="8"/>
  <c r="C6" i="8"/>
  <c r="D7" i="8"/>
  <c r="E7" i="8"/>
  <c r="F7" i="8"/>
  <c r="C7" i="8"/>
  <c r="D8" i="8"/>
  <c r="E8" i="8"/>
  <c r="F8" i="8"/>
  <c r="C8" i="8"/>
  <c r="C25" i="5"/>
  <c r="H26" i="5"/>
  <c r="H24" i="5"/>
  <c r="H23" i="5"/>
  <c r="H20" i="5"/>
  <c r="H18" i="5"/>
  <c r="H25" i="5"/>
  <c r="H21" i="5"/>
  <c r="H19" i="5"/>
  <c r="H17" i="5"/>
  <c r="H16" i="5"/>
  <c r="G24" i="5"/>
  <c r="G23" i="5"/>
  <c r="G20" i="5"/>
  <c r="G18" i="5"/>
  <c r="G21" i="5"/>
  <c r="G19" i="5"/>
  <c r="G17" i="5"/>
  <c r="G16" i="5"/>
  <c r="E25" i="5"/>
  <c r="F25" i="5"/>
  <c r="D16" i="5"/>
  <c r="D25" i="5"/>
  <c r="D21" i="5"/>
  <c r="E21" i="5"/>
  <c r="F21" i="5"/>
  <c r="C21" i="5"/>
  <c r="D17" i="5"/>
  <c r="E17" i="5"/>
  <c r="E16" i="5" s="1"/>
  <c r="F17" i="5"/>
  <c r="D19" i="5"/>
  <c r="E19" i="5"/>
  <c r="F19" i="5"/>
  <c r="C19" i="5"/>
  <c r="C16" i="5" s="1"/>
  <c r="C17" i="5"/>
  <c r="H14" i="5"/>
  <c r="H11" i="5"/>
  <c r="H8" i="5"/>
  <c r="G14" i="5"/>
  <c r="G13" i="5"/>
  <c r="G11" i="5"/>
  <c r="G8" i="5"/>
  <c r="E12" i="5"/>
  <c r="F12" i="5"/>
  <c r="D12" i="5"/>
  <c r="D10" i="5"/>
  <c r="E10" i="5"/>
  <c r="F10" i="5"/>
  <c r="H10" i="5" s="1"/>
  <c r="D7" i="5"/>
  <c r="E7" i="5"/>
  <c r="F7" i="5"/>
  <c r="H7" i="5" s="1"/>
  <c r="C7" i="5"/>
  <c r="C10" i="5"/>
  <c r="C12" i="5"/>
  <c r="F16" i="5" l="1"/>
  <c r="G7" i="5"/>
  <c r="E6" i="5"/>
  <c r="D6" i="5"/>
  <c r="F6" i="5"/>
  <c r="G12" i="5"/>
  <c r="H12" i="5"/>
  <c r="C6" i="5"/>
  <c r="G10" i="5"/>
  <c r="H6" i="5" l="1"/>
  <c r="G6" i="5"/>
  <c r="L17" i="6" l="1"/>
  <c r="L21" i="6"/>
  <c r="L18" i="6"/>
  <c r="L13" i="6"/>
  <c r="L10" i="6"/>
  <c r="L9" i="6"/>
  <c r="K17" i="6"/>
  <c r="K21" i="6"/>
  <c r="K18" i="6"/>
  <c r="K13" i="6"/>
  <c r="K10" i="6"/>
  <c r="K9" i="6"/>
  <c r="H30" i="1"/>
  <c r="I30" i="1"/>
  <c r="J30" i="1"/>
  <c r="G30" i="1"/>
  <c r="H29" i="1"/>
  <c r="H31" i="1" s="1"/>
  <c r="H34" i="1" s="1"/>
  <c r="I29" i="1"/>
  <c r="I31" i="1" s="1"/>
  <c r="I34" i="1" s="1"/>
  <c r="J29" i="1"/>
  <c r="G29" i="1"/>
  <c r="G31" i="1" s="1"/>
  <c r="G34" i="1" s="1"/>
  <c r="H17" i="6"/>
  <c r="I17" i="6"/>
  <c r="J17" i="6"/>
  <c r="G17" i="6"/>
  <c r="H18" i="6"/>
  <c r="I18" i="6"/>
  <c r="J18" i="6"/>
  <c r="G18" i="6"/>
  <c r="H23" i="6"/>
  <c r="I23" i="6"/>
  <c r="J23" i="6"/>
  <c r="G23" i="6"/>
  <c r="H21" i="6"/>
  <c r="I21" i="6"/>
  <c r="J21" i="6"/>
  <c r="G21" i="6"/>
  <c r="I10" i="6"/>
  <c r="I9" i="6" s="1"/>
  <c r="H15" i="6"/>
  <c r="I15" i="6"/>
  <c r="J15" i="6"/>
  <c r="G15" i="6"/>
  <c r="H13" i="6"/>
  <c r="H10" i="6" s="1"/>
  <c r="H9" i="6" s="1"/>
  <c r="I13" i="6"/>
  <c r="J13" i="6"/>
  <c r="J10" i="6" s="1"/>
  <c r="J9" i="6" s="1"/>
  <c r="G13" i="6"/>
  <c r="G10" i="6" s="1"/>
  <c r="G9" i="6" s="1"/>
  <c r="L29" i="1" l="1"/>
  <c r="K29" i="1"/>
  <c r="L30" i="1"/>
  <c r="K30" i="1"/>
  <c r="J31" i="1"/>
  <c r="J34" i="1" s="1"/>
  <c r="K34" i="1" s="1"/>
  <c r="L106" i="3"/>
  <c r="L100" i="3"/>
  <c r="L94" i="3"/>
  <c r="L92" i="3"/>
  <c r="L89" i="3"/>
  <c r="L88" i="3"/>
  <c r="L86" i="3"/>
  <c r="L81" i="3"/>
  <c r="L80" i="3"/>
  <c r="L79" i="3"/>
  <c r="L78" i="3"/>
  <c r="L77" i="3"/>
  <c r="L76" i="3"/>
  <c r="L74" i="3"/>
  <c r="L73" i="3"/>
  <c r="L72" i="3"/>
  <c r="L71" i="3"/>
  <c r="L70" i="3"/>
  <c r="L69" i="3"/>
  <c r="L68" i="3"/>
  <c r="L67" i="3"/>
  <c r="L66" i="3"/>
  <c r="L64" i="3"/>
  <c r="L60" i="3"/>
  <c r="L63" i="3"/>
  <c r="L62" i="3"/>
  <c r="L61" i="3"/>
  <c r="L59" i="3"/>
  <c r="L57" i="3"/>
  <c r="L56" i="3"/>
  <c r="L55" i="3"/>
  <c r="L54" i="3"/>
  <c r="L51" i="3"/>
  <c r="L48" i="3"/>
  <c r="L47" i="3"/>
  <c r="L101" i="3"/>
  <c r="L99" i="3"/>
  <c r="L93" i="3"/>
  <c r="L91" i="3"/>
  <c r="L85" i="3"/>
  <c r="L75" i="3"/>
  <c r="L65" i="3"/>
  <c r="L58" i="3"/>
  <c r="L53" i="3"/>
  <c r="L50" i="3"/>
  <c r="L49" i="3"/>
  <c r="L46" i="3"/>
  <c r="L98" i="3"/>
  <c r="L90" i="3"/>
  <c r="L82" i="3"/>
  <c r="L52" i="3"/>
  <c r="L45" i="3"/>
  <c r="L95" i="3"/>
  <c r="L44" i="3"/>
  <c r="K95" i="3"/>
  <c r="K107" i="3"/>
  <c r="K101" i="3"/>
  <c r="K93" i="3"/>
  <c r="K85" i="3"/>
  <c r="K91" i="3"/>
  <c r="K75" i="3"/>
  <c r="K65" i="3"/>
  <c r="K58" i="3"/>
  <c r="K53" i="3"/>
  <c r="K50" i="3"/>
  <c r="K49" i="3"/>
  <c r="K46" i="3"/>
  <c r="K98" i="3"/>
  <c r="K90" i="3"/>
  <c r="K52" i="3"/>
  <c r="K45" i="3"/>
  <c r="K108" i="3"/>
  <c r="K106" i="3"/>
  <c r="K105" i="3"/>
  <c r="K104" i="3"/>
  <c r="K102" i="3"/>
  <c r="K94" i="3"/>
  <c r="K92" i="3"/>
  <c r="K89" i="3"/>
  <c r="K88" i="3"/>
  <c r="K87" i="3"/>
  <c r="K86" i="3"/>
  <c r="K81" i="3"/>
  <c r="K80" i="3"/>
  <c r="K79" i="3"/>
  <c r="K78" i="3"/>
  <c r="K77" i="3"/>
  <c r="K76" i="3"/>
  <c r="K74" i="3"/>
  <c r="K73" i="3"/>
  <c r="K72" i="3"/>
  <c r="K71" i="3"/>
  <c r="K70" i="3"/>
  <c r="K69" i="3"/>
  <c r="K68" i="3"/>
  <c r="K67" i="3"/>
  <c r="K66" i="3"/>
  <c r="K64" i="3"/>
  <c r="K63" i="3"/>
  <c r="K62" i="3"/>
  <c r="K61" i="3"/>
  <c r="K60" i="3"/>
  <c r="K59" i="3"/>
  <c r="K57" i="3"/>
  <c r="K56" i="3"/>
  <c r="K55" i="3"/>
  <c r="K54" i="3"/>
  <c r="K51" i="3"/>
  <c r="K48" i="3"/>
  <c r="K47" i="3"/>
  <c r="J22" i="1" l="1"/>
  <c r="G22" i="1"/>
  <c r="I21" i="1"/>
  <c r="J21" i="1"/>
  <c r="H18" i="1"/>
  <c r="H20" i="1" s="1"/>
  <c r="I18" i="1"/>
  <c r="I20" i="1" s="1"/>
  <c r="J18" i="1"/>
  <c r="G18" i="1"/>
  <c r="G20" i="1" s="1"/>
  <c r="I44" i="3"/>
  <c r="J44" i="3"/>
  <c r="I45" i="3"/>
  <c r="J45" i="3"/>
  <c r="I52" i="3"/>
  <c r="J52" i="3"/>
  <c r="G52" i="3"/>
  <c r="G45" i="3"/>
  <c r="H46" i="3"/>
  <c r="I46" i="3"/>
  <c r="J46" i="3"/>
  <c r="H50" i="3"/>
  <c r="I50" i="3"/>
  <c r="J50" i="3"/>
  <c r="H53" i="3"/>
  <c r="I53" i="3"/>
  <c r="J53" i="3"/>
  <c r="H58" i="3"/>
  <c r="I58" i="3"/>
  <c r="J58" i="3"/>
  <c r="H65" i="3"/>
  <c r="I65" i="3"/>
  <c r="J65" i="3"/>
  <c r="H75" i="3"/>
  <c r="I75" i="3"/>
  <c r="J75" i="3"/>
  <c r="I82" i="3"/>
  <c r="J82" i="3"/>
  <c r="G82" i="3"/>
  <c r="K82" i="3" s="1"/>
  <c r="H83" i="3"/>
  <c r="H82" i="3" s="1"/>
  <c r="I83" i="3"/>
  <c r="J83" i="3"/>
  <c r="H85" i="3"/>
  <c r="I85" i="3"/>
  <c r="J85" i="3"/>
  <c r="I90" i="3"/>
  <c r="J90" i="3"/>
  <c r="G90" i="3"/>
  <c r="H91" i="3"/>
  <c r="I91" i="3"/>
  <c r="J91" i="3"/>
  <c r="H93" i="3"/>
  <c r="I93" i="3"/>
  <c r="J93" i="3"/>
  <c r="J95" i="3"/>
  <c r="J98" i="3"/>
  <c r="H99" i="3"/>
  <c r="I99" i="3"/>
  <c r="J99" i="3"/>
  <c r="H101" i="3"/>
  <c r="I101" i="3"/>
  <c r="I98" i="3" s="1"/>
  <c r="I95" i="3" s="1"/>
  <c r="I22" i="1" s="1"/>
  <c r="I23" i="1" s="1"/>
  <c r="J101" i="3"/>
  <c r="H107" i="3"/>
  <c r="I107" i="3"/>
  <c r="J107" i="3"/>
  <c r="G95" i="3"/>
  <c r="G98" i="3"/>
  <c r="G107" i="3"/>
  <c r="G101" i="3"/>
  <c r="G99" i="3"/>
  <c r="G93" i="3"/>
  <c r="G91" i="3"/>
  <c r="G85" i="3"/>
  <c r="G83" i="3"/>
  <c r="G75" i="3"/>
  <c r="G65" i="3"/>
  <c r="G58" i="3"/>
  <c r="G53" i="3"/>
  <c r="G50" i="3"/>
  <c r="G46" i="3"/>
  <c r="I24" i="1" l="1"/>
  <c r="I35" i="1" s="1"/>
  <c r="L18" i="1"/>
  <c r="K18" i="1"/>
  <c r="J20" i="1"/>
  <c r="L22" i="1"/>
  <c r="K22" i="1"/>
  <c r="J23" i="1"/>
  <c r="H98" i="3"/>
  <c r="H95" i="3" s="1"/>
  <c r="H22" i="1" s="1"/>
  <c r="G44" i="3"/>
  <c r="H90" i="3"/>
  <c r="H52" i="3"/>
  <c r="H45" i="3"/>
  <c r="L33" i="3"/>
  <c r="L28" i="3"/>
  <c r="L27" i="3"/>
  <c r="L20" i="3"/>
  <c r="L19" i="3"/>
  <c r="L16" i="3"/>
  <c r="K33" i="3"/>
  <c r="K31" i="3"/>
  <c r="K28" i="3"/>
  <c r="K27" i="3"/>
  <c r="K24" i="3"/>
  <c r="K23" i="3"/>
  <c r="K20" i="3"/>
  <c r="K19" i="3"/>
  <c r="K17" i="3"/>
  <c r="K16" i="3"/>
  <c r="H22" i="3"/>
  <c r="H21" i="3" s="1"/>
  <c r="H26" i="3"/>
  <c r="H25" i="3" s="1"/>
  <c r="H29" i="3"/>
  <c r="H32" i="3"/>
  <c r="H15" i="3"/>
  <c r="H18" i="3"/>
  <c r="H12" i="3" s="1"/>
  <c r="L20" i="1" l="1"/>
  <c r="K20" i="1"/>
  <c r="J24" i="1"/>
  <c r="K44" i="3"/>
  <c r="G21" i="1"/>
  <c r="H44" i="3"/>
  <c r="H21" i="1" s="1"/>
  <c r="H11" i="3"/>
  <c r="J32" i="3"/>
  <c r="G32" i="3"/>
  <c r="J30" i="3"/>
  <c r="G30" i="3"/>
  <c r="G29" i="3" s="1"/>
  <c r="J26" i="3"/>
  <c r="G26" i="3"/>
  <c r="G25" i="3" s="1"/>
  <c r="J22" i="3"/>
  <c r="G22" i="3"/>
  <c r="G21" i="3" s="1"/>
  <c r="J15" i="3"/>
  <c r="J18" i="3"/>
  <c r="G18" i="3"/>
  <c r="H23" i="1" l="1"/>
  <c r="L21" i="1"/>
  <c r="G23" i="1"/>
  <c r="K21" i="1"/>
  <c r="J35" i="1"/>
  <c r="L18" i="3"/>
  <c r="K18" i="3"/>
  <c r="J12" i="3"/>
  <c r="L15" i="3"/>
  <c r="J21" i="3"/>
  <c r="K21" i="3" s="1"/>
  <c r="K22" i="3"/>
  <c r="J25" i="3"/>
  <c r="K26" i="3"/>
  <c r="L26" i="3"/>
  <c r="J29" i="3"/>
  <c r="L30" i="3"/>
  <c r="K30" i="3"/>
  <c r="L32" i="3"/>
  <c r="K32" i="3"/>
  <c r="G24" i="1" l="1"/>
  <c r="K23" i="1"/>
  <c r="H24" i="1"/>
  <c r="L23" i="1"/>
  <c r="L12" i="3"/>
  <c r="J11" i="3"/>
  <c r="L25" i="3"/>
  <c r="K25" i="3"/>
  <c r="L29" i="3"/>
  <c r="K29" i="3"/>
  <c r="G15" i="3"/>
  <c r="H35" i="1" l="1"/>
  <c r="L35" i="1" s="1"/>
  <c r="L24" i="1"/>
  <c r="G35" i="1"/>
  <c r="K35" i="1" s="1"/>
  <c r="K24" i="1"/>
  <c r="L11" i="3"/>
  <c r="G12" i="3"/>
  <c r="K15" i="3"/>
  <c r="G11" i="3" l="1"/>
  <c r="K11" i="3" s="1"/>
  <c r="K12" i="3"/>
</calcChain>
</file>

<file path=xl/sharedStrings.xml><?xml version="1.0" encoding="utf-8"?>
<sst xmlns="http://schemas.openxmlformats.org/spreadsheetml/2006/main" count="390" uniqueCount="222">
  <si>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</si>
  <si>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</si>
  <si>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</si>
  <si>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</si>
  <si>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</si>
  <si>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</si>
  <si>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</si>
  <si>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</si>
  <si>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</si>
  <si>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</si>
  <si>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</si>
  <si>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</si>
  <si>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</si>
  <si>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</si>
  <si>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</si>
  <si>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</si>
  <si>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</si>
  <si>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</si>
  <si>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</si>
  <si>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</si>
  <si>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</si>
  <si>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</si>
  <si>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</si>
  <si>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</si>
  <si>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</si>
  <si>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</si>
  <si>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</si>
  <si>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</si>
  <si>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</si>
  <si>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</si>
  <si>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</si>
  <si>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</si>
  <si>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</si>
  <si>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</si>
  <si>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</si>
  <si>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</si>
  <si>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</si>
  <si>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</si>
  <si>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</si>
  <si>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</si>
  <si>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</si>
  <si>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</si>
  <si>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</si>
  <si>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</si>
  <si>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</si>
  <si>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</si>
  <si>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</si>
  <si>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</si>
  <si>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</si>
  <si>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6=5/2*100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</si>
  <si>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</si>
  <si>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</si>
  <si>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</si>
  <si>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</si>
  <si>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</si>
  <si>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</si>
  <si>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</si>
  <si>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</si>
  <si>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</si>
  <si>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</si>
  <si>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</si>
  <si>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</si>
  <si>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</si>
  <si>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</si>
  <si>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</si>
  <si>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</si>
  <si>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</si>
  <si>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</si>
  <si>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</si>
  <si>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</si>
  <si>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</si>
  <si>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</si>
  <si>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</si>
  <si>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</si>
  <si>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</si>
  <si>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</si>
  <si>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</si>
  <si>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</si>
  <si>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</si>
  <si>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</si>
  <si>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</si>
  <si>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</si>
  <si>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</si>
  <si>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</si>
  <si>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Tekuće pomoći od institucija i tijela EU</t>
  </si>
  <si>
    <t>Kapitalne pomoći od institucija i tijela EU</t>
  </si>
  <si>
    <t>Tekući prijenosi između proračunskih korisnika istog proračuna</t>
  </si>
  <si>
    <t xml:space="preserve">Prijenosi između proračunskih korisnika istog proračuna </t>
  </si>
  <si>
    <t xml:space="preserve">Pomoći od međunarodnih organizacija te institucija i tijela EU </t>
  </si>
  <si>
    <t>Tekući prijenosi između proračunskih korisnika istog proračuna temeljem prijenosa EU sredstava</t>
  </si>
  <si>
    <t xml:space="preserve">Prihodi od imovine </t>
  </si>
  <si>
    <t xml:space="preserve">Prihodi od financijske imovine </t>
  </si>
  <si>
    <t xml:space="preserve">Prihodi od zateznih kamata </t>
  </si>
  <si>
    <t>Prihodi od pozitivnih tečajnih razlika i razlika zbog primjene valutne klauzule</t>
  </si>
  <si>
    <t>Prihodi od pruženih usluga</t>
  </si>
  <si>
    <t xml:space="preserve">Prihodi iz nadležnog proračuna za financiranje redovne djelatnosti proračunskih korisnika </t>
  </si>
  <si>
    <t>Prihodi iz  nadležnog proračuna za financiranje rashoda poslovanja</t>
  </si>
  <si>
    <t>Kazne, upravne mjere i ostali prihodi</t>
  </si>
  <si>
    <t>Ostali prihodi</t>
  </si>
  <si>
    <t>7=5/3*100</t>
  </si>
  <si>
    <t>Plaća u naravi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</si>
  <si>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</si>
  <si>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</si>
  <si>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</si>
  <si>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</si>
  <si>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zaposlenika</t>
  </si>
  <si>
    <t>Rashodi za materijal i energiju</t>
  </si>
  <si>
    <t>Uredski matrijal i ostali materijalni rashodi</t>
  </si>
  <si>
    <t>Materijal i sirovine</t>
  </si>
  <si>
    <t>Energija</t>
  </si>
  <si>
    <t>Materijal i djelovi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</si>
  <si>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</si>
  <si>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</si>
  <si>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</si>
  <si>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</si>
  <si>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</si>
  <si>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</si>
  <si>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</si>
  <si>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</si>
  <si>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</si>
  <si>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</si>
  <si>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</si>
  <si>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</si>
  <si>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</si>
  <si>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povjerenstva i slično</t>
  </si>
  <si>
    <t>Premije osiguranja</t>
  </si>
  <si>
    <t>Reprezentacija</t>
  </si>
  <si>
    <t>Članarine i norme</t>
  </si>
  <si>
    <t>Pristojbe i naknade</t>
  </si>
  <si>
    <t>Ostali nespomenuti rashodi poslovanje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</si>
  <si>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</si>
  <si>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</si>
  <si>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</si>
  <si>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</si>
  <si>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</si>
  <si>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</si>
  <si>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</si>
  <si>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</si>
  <si>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>Ostali rashodi</t>
  </si>
  <si>
    <t>Tekuće donacije</t>
  </si>
  <si>
    <t>Tekuće donacije u novcu</t>
  </si>
  <si>
    <t>Kazne, penali i naknade štete</t>
  </si>
  <si>
    <t>Naknada štete pravnim i fizičkim osobama</t>
  </si>
  <si>
    <t>Ostali rashodi za zaposlene</t>
  </si>
  <si>
    <t>Rashodi za nabavku proizvedene dugotrajne imovine</t>
  </si>
  <si>
    <t>Građevinski objekti</t>
  </si>
  <si>
    <t>Poslovni objekti</t>
  </si>
  <si>
    <t>Uredska oprema i namještaj</t>
  </si>
  <si>
    <t>Postrojenja i oprema</t>
  </si>
  <si>
    <t>Oprema za održavanje i zaštitu</t>
  </si>
  <si>
    <t>Medeicinska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</si>
  <si>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</si>
  <si>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</si>
  <si>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</si>
  <si>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</si>
  <si>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Primljeni krediti i zajmovi od kreditnih i ostalih financijskih institucija u javnom sektoru</t>
  </si>
  <si>
    <t>Primljeni krediti od kreditnih institucija u javnom sektoru</t>
  </si>
  <si>
    <t>Primljeni krediti i zajmovi od kreditnih i ostalih financijskih institucija izvan javnog sektora</t>
  </si>
  <si>
    <t>Primljeni krediti od kreditnih institucija izvan javnog sektora</t>
  </si>
  <si>
    <t>Otplata glavnice primljenih kredita i zajmova od kreditnih i ostalih financijskih institucija u javnom sektoru</t>
  </si>
  <si>
    <t>Otplata glavnice primljenih kredita od kreditnih institucija u javnom sektoru</t>
  </si>
  <si>
    <t>Otplata glavnice primljenih kredita i zajmova od kreditnih i ostalih financijskih institucija izvan javnog sektora</t>
  </si>
  <si>
    <t>Otplata glavnice primljenih kredita od kreditnih institucija izvan javnog sektora</t>
  </si>
  <si>
    <t>5 Pomoći</t>
  </si>
  <si>
    <t>51 Pomoći EU</t>
  </si>
  <si>
    <t>52 Ostale pomoći</t>
  </si>
  <si>
    <t>563 Evropski fond za regionalni razvoj (ERDF)</t>
  </si>
  <si>
    <t>81 Namjenski primici od zaduženja</t>
  </si>
  <si>
    <t xml:space="preserve">8 Namjenski primici </t>
  </si>
  <si>
    <t>015 Iistraživanje i razvoj:Opće javne usluge</t>
  </si>
  <si>
    <t>8 Primici od financijske imovine i zaduživanja</t>
  </si>
  <si>
    <t xml:space="preserve"> 84 Primici od zaduživanja</t>
  </si>
  <si>
    <t xml:space="preserve">54 Izdaci za otplatu glavnice primljenih kredita </t>
  </si>
  <si>
    <t>POLJOPRIVREDNI INSTITUT OSIJEK</t>
  </si>
  <si>
    <t>Južno predgrađe 17</t>
  </si>
  <si>
    <t>31000 OSIJEK</t>
  </si>
  <si>
    <t>RKP: 2991</t>
  </si>
  <si>
    <t>2991 POLJOPRIVREDNI INSTITUT OSIJEK</t>
  </si>
  <si>
    <t>U EUR</t>
  </si>
  <si>
    <t/>
  </si>
  <si>
    <t>080</t>
  </si>
  <si>
    <t>MINISTARSTVO ZNANOSTI I OBRAZOVANJA</t>
  </si>
  <si>
    <t>08008</t>
  </si>
  <si>
    <t>Javni instituti u Republici Hrvatskoj</t>
  </si>
  <si>
    <t>3801</t>
  </si>
  <si>
    <t>ULAGANJE U ZNANSTVENO ISTRAŽIVAČKU DJELATNOST</t>
  </si>
  <si>
    <t>A622000</t>
  </si>
  <si>
    <t>REDOVNA DJELATNOST JAVNIH INSTITUTA</t>
  </si>
  <si>
    <t>0150</t>
  </si>
  <si>
    <t>Istraživanje i razvoj: Opće javne usluge</t>
  </si>
  <si>
    <t>11</t>
  </si>
  <si>
    <t>Opći prihodi i primici</t>
  </si>
  <si>
    <t>3</t>
  </si>
  <si>
    <t>31</t>
  </si>
  <si>
    <t>32</t>
  </si>
  <si>
    <t>A622125</t>
  </si>
  <si>
    <t>EU PROJEKTI JAVNIH INSTITUTA (IZ EVIDENCIJSKIH PRIHODA)</t>
  </si>
  <si>
    <t>Pomoći EU</t>
  </si>
  <si>
    <t>Rashodi za nabavu proizvedene dugotrajne imovine</t>
  </si>
  <si>
    <t>A622132</t>
  </si>
  <si>
    <t>REDOVNA DJELATNOST JAVNIH INSTITUTA (IZ EVIDENCIJSKIH PRIHODA)</t>
  </si>
  <si>
    <t>Vlastiti prihodi</t>
  </si>
  <si>
    <t>34</t>
  </si>
  <si>
    <t>4</t>
  </si>
  <si>
    <t>42</t>
  </si>
  <si>
    <t>51</t>
  </si>
  <si>
    <t>52</t>
  </si>
  <si>
    <t>Ostale pomoći</t>
  </si>
  <si>
    <t>NAMJENSKI PRIMICI OD ZADUŽIVANJA</t>
  </si>
  <si>
    <t>A622137</t>
  </si>
  <si>
    <t>PROGRAMSKO FINANCIRANJE JAVNIH ZNANSTVENIH INSTITUTA</t>
  </si>
  <si>
    <t>K622128</t>
  </si>
  <si>
    <t>OP KONKURENTNOSTI I KOHEZIJA 2014.-2020., PRIORITET 1 I 10</t>
  </si>
  <si>
    <t>Evropsi fond za regionalni razvoj</t>
  </si>
  <si>
    <t>OSTVARENO/IZVRŠENO 01.01.-30.06.2022.</t>
  </si>
  <si>
    <t>EUR</t>
  </si>
  <si>
    <t>PLAN 2023</t>
  </si>
  <si>
    <t>OSTVARENO/IZVRŠENO 01.01.-30.06.2023.</t>
  </si>
  <si>
    <t>INDEKS  6=5/3*100</t>
  </si>
  <si>
    <t>INDEKS 7=5/4*100</t>
  </si>
  <si>
    <t>A767035</t>
  </si>
  <si>
    <t>MEĐUNARODNA SURADNJA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</si>
</sst>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sz val="8"/>
      <name val="Arial"/>
      <family val="2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  <charset val="238"/>
    </font>
    <font>
      <sz val="8"/>
      <name val="Arial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name val="Arial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/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68">
    <xf numFmtId="0" fontId="0" fillId="0" borderId="0"/>
    <xf numFmtId="0" fontId="3" fillId="0" borderId="0"/>
    <xf numFmtId="4" fontId="23" fillId="7" borderId="11" applyNumberFormat="0" applyProtection="0">
      <alignment horizontal="left" vertical="center" indent="1" justifyLastLine="1"/>
    </xf>
    <xf numFmtId="4" fontId="23" fillId="7" borderId="11" applyNumberFormat="0" applyProtection="0">
      <alignment horizontal="left" vertical="center" indent="1"/>
    </xf>
    <xf numFmtId="4" fontId="23" fillId="7" borderId="11" applyNumberFormat="0" applyProtection="0">
      <alignment horizontal="left" vertical="center" indent="1"/>
    </xf>
    <xf numFmtId="0" fontId="23" fillId="8" borderId="11" applyNumberFormat="0" applyProtection="0">
      <alignment horizontal="left" vertical="center" indent="1"/>
    </xf>
    <xf numFmtId="4" fontId="23" fillId="9" borderId="11" applyNumberFormat="0" applyProtection="0">
      <alignment vertical="center"/>
    </xf>
    <xf numFmtId="0" fontId="23" fillId="11" borderId="11" applyNumberFormat="0" applyProtection="0">
      <alignment horizontal="left" vertical="center" indent="1"/>
    </xf>
    <xf numFmtId="0" fontId="23" fillId="12" borderId="11" applyNumberFormat="0" applyProtection="0">
      <alignment horizontal="left" vertical="center" indent="1"/>
    </xf>
    <xf numFmtId="4" fontId="23" fillId="0" borderId="11" applyNumberFormat="0" applyProtection="0">
      <alignment horizontal="right" vertical="center"/>
    </xf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4" fillId="21" borderId="0" applyNumberFormat="0" applyBorder="0" applyAlignment="0" applyProtection="0"/>
    <xf numFmtId="0" fontId="33" fillId="16" borderId="0" applyNumberFormat="0" applyBorder="0" applyAlignment="0" applyProtection="0"/>
    <xf numFmtId="0" fontId="33" fillId="22" borderId="0" applyNumberFormat="0" applyBorder="0" applyAlignment="0" applyProtection="0"/>
    <xf numFmtId="0" fontId="34" fillId="17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4" fillId="15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6" fillId="31" borderId="0"/>
    <xf numFmtId="0" fontId="37" fillId="31" borderId="0"/>
    <xf numFmtId="4" fontId="38" fillId="32" borderId="11" applyNumberFormat="0" applyProtection="0">
      <alignment vertical="center"/>
    </xf>
    <xf numFmtId="4" fontId="23" fillId="32" borderId="11" applyNumberFormat="0" applyProtection="0">
      <alignment horizontal="left" vertical="center" indent="1"/>
    </xf>
    <xf numFmtId="0" fontId="39" fillId="9" borderId="14" applyNumberFormat="0" applyProtection="0">
      <alignment horizontal="left" vertical="top" indent="1"/>
    </xf>
    <xf numFmtId="4" fontId="23" fillId="33" borderId="11" applyNumberFormat="0" applyProtection="0">
      <alignment horizontal="right" vertical="center"/>
    </xf>
    <xf numFmtId="4" fontId="23" fillId="34" borderId="11" applyNumberFormat="0" applyProtection="0">
      <alignment horizontal="right" vertical="center"/>
    </xf>
    <xf numFmtId="4" fontId="23" fillId="35" borderId="15" applyNumberFormat="0" applyProtection="0">
      <alignment horizontal="right" vertical="center"/>
    </xf>
    <xf numFmtId="4" fontId="23" fillId="36" borderId="11" applyNumberFormat="0" applyProtection="0">
      <alignment horizontal="right" vertical="center"/>
    </xf>
    <xf numFmtId="4" fontId="23" fillId="37" borderId="11" applyNumberFormat="0" applyProtection="0">
      <alignment horizontal="right" vertical="center"/>
    </xf>
    <xf numFmtId="4" fontId="23" fillId="38" borderId="11" applyNumberFormat="0" applyProtection="0">
      <alignment horizontal="right" vertical="center"/>
    </xf>
    <xf numFmtId="4" fontId="23" fillId="39" borderId="11" applyNumberFormat="0" applyProtection="0">
      <alignment horizontal="right" vertical="center"/>
    </xf>
    <xf numFmtId="4" fontId="23" fillId="40" borderId="11" applyNumberFormat="0" applyProtection="0">
      <alignment horizontal="right" vertical="center"/>
    </xf>
    <xf numFmtId="4" fontId="23" fillId="41" borderId="11" applyNumberFormat="0" applyProtection="0">
      <alignment horizontal="right" vertical="center"/>
    </xf>
    <xf numFmtId="4" fontId="23" fillId="42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4" fontId="23" fillId="44" borderId="11" applyNumberFormat="0" applyProtection="0">
      <alignment horizontal="right" vertical="center"/>
    </xf>
    <xf numFmtId="4" fontId="23" fillId="12" borderId="15" applyNumberFormat="0" applyProtection="0">
      <alignment horizontal="left" vertical="center" indent="1"/>
    </xf>
    <xf numFmtId="4" fontId="23" fillId="44" borderId="15" applyNumberFormat="0" applyProtection="0">
      <alignment horizontal="left" vertical="center" indent="1"/>
    </xf>
    <xf numFmtId="0" fontId="23" fillId="45" borderId="11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0" fontId="23" fillId="44" borderId="14" applyNumberFormat="0" applyProtection="0">
      <alignment horizontal="left" vertical="top" indent="1"/>
    </xf>
    <xf numFmtId="0" fontId="23" fillId="11" borderId="14" applyNumberFormat="0" applyProtection="0">
      <alignment horizontal="left" vertical="top" indent="1"/>
    </xf>
    <xf numFmtId="0" fontId="23" fillId="12" borderId="14" applyNumberFormat="0" applyProtection="0">
      <alignment horizontal="left" vertical="top" indent="1"/>
    </xf>
    <xf numFmtId="0" fontId="23" fillId="46" borderId="16" applyNumberFormat="0">
      <protection locked="0"/>
    </xf>
    <xf numFmtId="0" fontId="40" fillId="43" borderId="17" applyBorder="0"/>
    <xf numFmtId="4" fontId="41" fillId="47" borderId="14" applyNumberFormat="0" applyProtection="0">
      <alignment vertical="center"/>
    </xf>
    <xf numFmtId="4" fontId="38" fillId="48" borderId="3" applyNumberFormat="0" applyProtection="0">
      <alignment vertical="center"/>
    </xf>
    <xf numFmtId="4" fontId="41" fillId="45" borderId="14" applyNumberFormat="0" applyProtection="0">
      <alignment horizontal="left" vertical="center" indent="1"/>
    </xf>
    <xf numFmtId="0" fontId="41" fillId="47" borderId="14" applyNumberFormat="0" applyProtection="0">
      <alignment horizontal="left" vertical="top" indent="1"/>
    </xf>
    <xf numFmtId="4" fontId="38" fillId="49" borderId="11" applyNumberFormat="0" applyProtection="0">
      <alignment horizontal="right" vertical="center"/>
    </xf>
    <xf numFmtId="0" fontId="41" fillId="44" borderId="14" applyNumberFormat="0" applyProtection="0">
      <alignment horizontal="left" vertical="top" indent="1"/>
    </xf>
    <xf numFmtId="4" fontId="42" fillId="50" borderId="15" applyNumberFormat="0" applyProtection="0">
      <alignment horizontal="left" vertical="center" indent="1"/>
    </xf>
    <xf numFmtId="0" fontId="23" fillId="51" borderId="3"/>
    <xf numFmtId="4" fontId="43" fillId="46" borderId="11" applyNumberFormat="0" applyProtection="0">
      <alignment horizontal="right" vertical="center"/>
    </xf>
    <xf numFmtId="0" fontId="44" fillId="0" borderId="0" applyNumberFormat="0" applyFill="0" applyBorder="0" applyAlignment="0" applyProtection="0"/>
  </cellStyleXfs>
  <cellXfs count="174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vertical="center"/>
    </xf>
    <xf numFmtId="0" fontId="7" fillId="0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16" fillId="2" borderId="3" xfId="0" applyNumberFormat="1" applyFont="1" applyFill="1" applyBorder="1" applyAlignment="1" applyProtection="1">
      <alignment vertical="center" wrapText="1"/>
    </xf>
    <xf numFmtId="49" fontId="21" fillId="0" borderId="6" xfId="0" applyNumberFormat="1" applyFont="1" applyFill="1" applyBorder="1" applyAlignment="1" applyProtection="1">
      <alignment horizontal="left" vertical="center" wrapText="1"/>
    </xf>
    <xf numFmtId="49" fontId="18" fillId="0" borderId="7" xfId="0" applyNumberFormat="1" applyFont="1" applyFill="1" applyBorder="1" applyAlignment="1" applyProtection="1">
      <alignment horizontal="left" vertical="center" wrapText="1"/>
    </xf>
    <xf numFmtId="49" fontId="20" fillId="0" borderId="3" xfId="0" applyNumberFormat="1" applyFont="1" applyFill="1" applyBorder="1" applyAlignment="1" applyProtection="1">
      <alignment horizontal="left" vertical="center" wrapText="1"/>
    </xf>
    <xf numFmtId="3" fontId="19" fillId="0" borderId="3" xfId="0" applyNumberFormat="1" applyFont="1" applyBorder="1"/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8" fillId="4" borderId="3" xfId="0" quotePrefix="1" applyFont="1" applyFill="1" applyBorder="1" applyAlignment="1">
      <alignment horizontal="left" vertical="center"/>
    </xf>
    <xf numFmtId="49" fontId="8" fillId="4" borderId="0" xfId="0" applyNumberFormat="1" applyFont="1" applyFill="1" applyBorder="1" applyAlignment="1" applyProtection="1">
      <alignment horizontal="left" vertical="center" wrapText="1"/>
    </xf>
    <xf numFmtId="4" fontId="0" fillId="4" borderId="3" xfId="0" applyNumberFormat="1" applyFill="1" applyBorder="1"/>
    <xf numFmtId="0" fontId="7" fillId="4" borderId="3" xfId="0" applyNumberFormat="1" applyFont="1" applyFill="1" applyBorder="1" applyAlignment="1" applyProtection="1">
      <alignment horizontal="left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49" fontId="18" fillId="4" borderId="9" xfId="0" applyNumberFormat="1" applyFont="1" applyFill="1" applyBorder="1" applyAlignment="1" applyProtection="1">
      <alignment horizontal="left" vertical="center" wrapText="1"/>
    </xf>
    <xf numFmtId="49" fontId="20" fillId="0" borderId="8" xfId="0" applyNumberFormat="1" applyFont="1" applyFill="1" applyBorder="1" applyAlignment="1" applyProtection="1">
      <alignment horizontal="left" vertical="center" wrapText="1"/>
    </xf>
    <xf numFmtId="49" fontId="18" fillId="0" borderId="3" xfId="0" applyNumberFormat="1" applyFont="1" applyFill="1" applyBorder="1" applyAlignment="1" applyProtection="1">
      <alignment horizontal="left" vertical="center" wrapText="1"/>
    </xf>
    <xf numFmtId="49" fontId="18" fillId="0" borderId="10" xfId="0" applyNumberFormat="1" applyFont="1" applyFill="1" applyBorder="1" applyAlignment="1" applyProtection="1">
      <alignment horizontal="left" vertical="center" wrapText="1"/>
    </xf>
    <xf numFmtId="49" fontId="18" fillId="4" borderId="3" xfId="0" applyNumberFormat="1" applyFont="1" applyFill="1" applyBorder="1" applyAlignment="1" applyProtection="1">
      <alignment horizontal="left" vertical="center" wrapText="1"/>
    </xf>
    <xf numFmtId="49" fontId="18" fillId="0" borderId="3" xfId="0" applyNumberFormat="1" applyFont="1" applyFill="1" applyBorder="1" applyAlignment="1" applyProtection="1">
      <alignment horizontal="left" vertical="center" wrapText="1" shrinkToFi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" fontId="3" fillId="4" borderId="3" xfId="0" applyNumberFormat="1" applyFont="1" applyFill="1" applyBorder="1" applyAlignment="1">
      <alignment horizontal="right"/>
    </xf>
    <xf numFmtId="4" fontId="19" fillId="0" borderId="3" xfId="0" applyNumberFormat="1" applyFont="1" applyBorder="1"/>
    <xf numFmtId="4" fontId="9" fillId="2" borderId="3" xfId="0" applyNumberFormat="1" applyFont="1" applyFill="1" applyBorder="1" applyAlignment="1" applyProtection="1">
      <alignment vertical="center" wrapText="1"/>
    </xf>
    <xf numFmtId="49" fontId="20" fillId="0" borderId="6" xfId="0" applyNumberFormat="1" applyFont="1" applyFill="1" applyBorder="1" applyAlignment="1" applyProtection="1">
      <alignment horizontal="left" vertical="center" wrapText="1" shrinkToFit="1"/>
    </xf>
    <xf numFmtId="0" fontId="0" fillId="4" borderId="3" xfId="0" applyFill="1" applyBorder="1"/>
    <xf numFmtId="0" fontId="7" fillId="4" borderId="3" xfId="0" applyNumberFormat="1" applyFont="1" applyFill="1" applyBorder="1" applyAlignment="1" applyProtection="1">
      <alignment vertical="center" wrapText="1"/>
    </xf>
    <xf numFmtId="0" fontId="7" fillId="5" borderId="3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" fontId="3" fillId="4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 applyProtection="1">
      <alignment horizontal="right" wrapText="1"/>
    </xf>
    <xf numFmtId="0" fontId="9" fillId="6" borderId="3" xfId="0" applyFont="1" applyFill="1" applyBorder="1" applyAlignment="1">
      <alignment horizontal="left" vertical="center"/>
    </xf>
    <xf numFmtId="0" fontId="9" fillId="6" borderId="3" xfId="0" applyNumberFormat="1" applyFont="1" applyFill="1" applyBorder="1" applyAlignment="1" applyProtection="1">
      <alignment horizontal="left" vertical="center"/>
    </xf>
    <xf numFmtId="0" fontId="9" fillId="6" borderId="3" xfId="0" applyNumberFormat="1" applyFont="1" applyFill="1" applyBorder="1" applyAlignment="1" applyProtection="1">
      <alignment vertical="center" wrapText="1"/>
    </xf>
    <xf numFmtId="4" fontId="3" fillId="6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4" fontId="7" fillId="0" borderId="3" xfId="0" applyNumberFormat="1" applyFont="1" applyFill="1" applyBorder="1" applyAlignment="1" applyProtection="1">
      <alignment vertical="center"/>
    </xf>
    <xf numFmtId="4" fontId="7" fillId="3" borderId="3" xfId="0" applyNumberFormat="1" applyFont="1" applyFill="1" applyBorder="1" applyAlignment="1" applyProtection="1">
      <alignment vertical="center"/>
    </xf>
    <xf numFmtId="4" fontId="7" fillId="0" borderId="3" xfId="0" applyNumberFormat="1" applyFont="1" applyFill="1" applyBorder="1" applyAlignment="1" applyProtection="1">
      <alignment vertical="center" wrapText="1"/>
    </xf>
    <xf numFmtId="4" fontId="7" fillId="3" borderId="3" xfId="0" applyNumberFormat="1" applyFont="1" applyFill="1" applyBorder="1" applyAlignment="1" applyProtection="1">
      <alignment vertical="center" wrapText="1"/>
    </xf>
    <xf numFmtId="4" fontId="0" fillId="6" borderId="3" xfId="0" applyNumberFormat="1" applyFill="1" applyBorder="1"/>
    <xf numFmtId="4" fontId="6" fillId="2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2" fillId="3" borderId="3" xfId="0" applyNumberFormat="1" applyFont="1" applyFill="1" applyBorder="1" applyAlignment="1" applyProtection="1">
      <alignment wrapText="1"/>
    </xf>
    <xf numFmtId="4" fontId="1" fillId="0" borderId="3" xfId="0" applyNumberFormat="1" applyFont="1" applyBorder="1"/>
    <xf numFmtId="3" fontId="24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 applyProtection="1">
      <alignment vertical="center" wrapText="1"/>
    </xf>
    <xf numFmtId="3" fontId="25" fillId="0" borderId="3" xfId="0" applyNumberFormat="1" applyFont="1" applyBorder="1"/>
    <xf numFmtId="3" fontId="0" fillId="0" borderId="3" xfId="0" applyNumberFormat="1" applyBorder="1"/>
    <xf numFmtId="4" fontId="25" fillId="0" borderId="3" xfId="0" applyNumberFormat="1" applyFont="1" applyBorder="1"/>
    <xf numFmtId="4" fontId="6" fillId="6" borderId="3" xfId="0" applyNumberFormat="1" applyFont="1" applyFill="1" applyBorder="1" applyAlignment="1"/>
    <xf numFmtId="3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26" fillId="0" borderId="0" xfId="0" applyFont="1" applyAlignment="1">
      <alignment horizontal="justify" vertical="center"/>
    </xf>
    <xf numFmtId="0" fontId="29" fillId="0" borderId="0" xfId="0" applyFont="1"/>
    <xf numFmtId="0" fontId="1" fillId="0" borderId="0" xfId="0" applyFont="1"/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31" fillId="7" borderId="11" xfId="3" quotePrefix="1" applyNumberFormat="1" applyFont="1">
      <alignment horizontal="left" vertical="center" indent="1"/>
    </xf>
    <xf numFmtId="0" fontId="31" fillId="7" borderId="11" xfId="4" quotePrefix="1" applyNumberFormat="1" applyFont="1" applyAlignment="1">
      <alignment horizontal="left" vertical="center" wrapText="1" indent="1"/>
    </xf>
    <xf numFmtId="0" fontId="31" fillId="8" borderId="11" xfId="5" quotePrefix="1" applyFont="1" applyAlignment="1">
      <alignment horizontal="left" vertical="center" indent="3"/>
    </xf>
    <xf numFmtId="0" fontId="31" fillId="8" borderId="11" xfId="5" quotePrefix="1" applyFont="1">
      <alignment horizontal="left" vertical="center" indent="1"/>
    </xf>
    <xf numFmtId="3" fontId="31" fillId="9" borderId="11" xfId="6" applyNumberFormat="1" applyFont="1">
      <alignment vertical="center"/>
    </xf>
    <xf numFmtId="0" fontId="31" fillId="10" borderId="11" xfId="5" quotePrefix="1" applyFont="1" applyFill="1" applyAlignment="1">
      <alignment horizontal="left" vertical="center" indent="3"/>
    </xf>
    <xf numFmtId="0" fontId="31" fillId="10" borderId="11" xfId="5" quotePrefix="1" applyFont="1" applyFill="1">
      <alignment horizontal="left" vertical="center" indent="1"/>
    </xf>
    <xf numFmtId="0" fontId="32" fillId="11" borderId="11" xfId="7" quotePrefix="1" applyFont="1" applyAlignment="1">
      <alignment horizontal="left" vertical="center" indent="4"/>
    </xf>
    <xf numFmtId="0" fontId="32" fillId="11" borderId="11" xfId="7" quotePrefix="1" applyFont="1">
      <alignment horizontal="left" vertical="center" indent="1"/>
    </xf>
    <xf numFmtId="3" fontId="32" fillId="9" borderId="11" xfId="6" applyNumberFormat="1" applyFont="1">
      <alignment vertical="center"/>
    </xf>
    <xf numFmtId="0" fontId="27" fillId="0" borderId="0" xfId="0" applyFont="1"/>
    <xf numFmtId="0" fontId="23" fillId="12" borderId="11" xfId="8" quotePrefix="1" applyAlignment="1">
      <alignment horizontal="left" vertical="center" indent="5"/>
    </xf>
    <xf numFmtId="0" fontId="23" fillId="12" borderId="11" xfId="8" quotePrefix="1">
      <alignment horizontal="left" vertical="center" indent="1"/>
    </xf>
    <xf numFmtId="3" fontId="23" fillId="9" borderId="11" xfId="6" applyNumberFormat="1">
      <alignment vertical="center"/>
    </xf>
    <xf numFmtId="0" fontId="23" fillId="12" borderId="11" xfId="8" quotePrefix="1" applyAlignment="1">
      <alignment horizontal="left" vertical="center" indent="6"/>
    </xf>
    <xf numFmtId="0" fontId="23" fillId="12" borderId="11" xfId="8" quotePrefix="1" applyAlignment="1">
      <alignment horizontal="left" vertical="center" indent="7"/>
    </xf>
    <xf numFmtId="0" fontId="23" fillId="12" borderId="11" xfId="8" quotePrefix="1" applyAlignment="1">
      <alignment horizontal="left" vertical="center" indent="8"/>
    </xf>
    <xf numFmtId="0" fontId="23" fillId="12" borderId="11" xfId="8" quotePrefix="1" applyAlignment="1">
      <alignment horizontal="left" vertical="center" indent="9"/>
    </xf>
    <xf numFmtId="3" fontId="23" fillId="0" borderId="11" xfId="9" applyNumberFormat="1">
      <alignment horizontal="right" vertical="center"/>
    </xf>
    <xf numFmtId="3" fontId="23" fillId="2" borderId="11" xfId="6" applyNumberFormat="1" applyFill="1">
      <alignment vertical="center"/>
    </xf>
    <xf numFmtId="3" fontId="0" fillId="0" borderId="0" xfId="0" applyNumberFormat="1"/>
    <xf numFmtId="3" fontId="23" fillId="9" borderId="12" xfId="6" applyNumberFormat="1" applyBorder="1">
      <alignment vertical="center"/>
    </xf>
    <xf numFmtId="0" fontId="23" fillId="12" borderId="13" xfId="8" quotePrefix="1" applyBorder="1">
      <alignment horizontal="left" vertical="center" indent="1"/>
    </xf>
    <xf numFmtId="3" fontId="17" fillId="0" borderId="3" xfId="0" applyNumberFormat="1" applyFont="1" applyBorder="1"/>
    <xf numFmtId="0" fontId="0" fillId="0" borderId="0" xfId="0" applyAlignment="1">
      <alignment wrapText="1"/>
    </xf>
    <xf numFmtId="3" fontId="45" fillId="9" borderId="11" xfId="6" applyNumberFormat="1" applyFont="1">
      <alignment vertical="center"/>
    </xf>
    <xf numFmtId="3" fontId="36" fillId="9" borderId="11" xfId="6" applyNumberFormat="1" applyFont="1">
      <alignment vertical="center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center"/>
    </xf>
  </cellXfs>
  <cellStyles count="68">
    <cellStyle name="Accent1 - 20%" xfId="10"/>
    <cellStyle name="Accent1 - 40%" xfId="11"/>
    <cellStyle name="Accent1 - 60%" xfId="12"/>
    <cellStyle name="Accent2 - 20%" xfId="13"/>
    <cellStyle name="Accent2 - 40%" xfId="14"/>
    <cellStyle name="Accent2 - 60%" xfId="15"/>
    <cellStyle name="Accent3 - 20%" xfId="16"/>
    <cellStyle name="Accent3 - 40%" xfId="17"/>
    <cellStyle name="Accent3 - 60%" xfId="18"/>
    <cellStyle name="Accent4 - 20%" xfId="19"/>
    <cellStyle name="Accent4 - 40%" xfId="20"/>
    <cellStyle name="Accent4 - 60%" xfId="21"/>
    <cellStyle name="Accent5 - 20%" xfId="22"/>
    <cellStyle name="Accent5 - 40%" xfId="23"/>
    <cellStyle name="Accent5 - 60%" xfId="24"/>
    <cellStyle name="Accent6 - 20%" xfId="25"/>
    <cellStyle name="Accent6 - 40%" xfId="26"/>
    <cellStyle name="Accent6 - 60%" xfId="27"/>
    <cellStyle name="Emphasis 1" xfId="28"/>
    <cellStyle name="Emphasis 2" xfId="29"/>
    <cellStyle name="Emphasis 3" xfId="30"/>
    <cellStyle name="Normal" xfId="0" builtinId="0"/>
    <cellStyle name="Normal 2" xfId="31"/>
    <cellStyle name="Normal 3" xfId="32"/>
    <cellStyle name="Obično_List4" xfId="1"/>
    <cellStyle name="SAPBEXaggData" xfId="6"/>
    <cellStyle name="SAPBEXaggDataEmph" xfId="33"/>
    <cellStyle name="SAPBEXaggItem" xfId="34"/>
    <cellStyle name="SAPBEXaggItemX" xfId="35"/>
    <cellStyle name="SAPBEXchaText" xfId="3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"/>
    <cellStyle name="SAPBEXHLevel1X" xfId="53"/>
    <cellStyle name="SAPBEXHLevel2" xfId="7"/>
    <cellStyle name="SAPBEXHLevel2X" xfId="54"/>
    <cellStyle name="SAPBEXHLevel3" xfId="8"/>
    <cellStyle name="SAPBEXHLevel3X" xfId="55"/>
    <cellStyle name="SAPBEXinputData" xfId="56"/>
    <cellStyle name="SAPBEXItemHeader" xfId="57"/>
    <cellStyle name="SAPBEXresData" xfId="58"/>
    <cellStyle name="SAPBEXresDataEmph" xfId="59"/>
    <cellStyle name="SAPBEXresItem" xfId="60"/>
    <cellStyle name="SAPBEXresItemX" xfId="61"/>
    <cellStyle name="SAPBEXstdData" xfId="9"/>
    <cellStyle name="SAPBEXstdDataEmph" xfId="62"/>
    <cellStyle name="SAPBEXstdItem" xfId="2"/>
    <cellStyle name="SAPBEXstdItem 2" xfId="4"/>
    <cellStyle name="SAPBEXstdItemX" xfId="63"/>
    <cellStyle name="SAPBEXtitle" xfId="64"/>
    <cellStyle name="SAPBEXunassignedItem" xfId="65"/>
    <cellStyle name="SAPBEXundefined" xfId="66"/>
    <cellStyle name="Sheet Title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3"/>
  <sheetViews>
    <sheetView tabSelected="1" zoomScaleNormal="100" workbookViewId="0">
      <selection activeCell="B13" sqref="B13:L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1:13" x14ac:dyDescent="0.25">
      <c r="A1" t="s">
        <v>173</v>
      </c>
    </row>
    <row r="2" spans="1:13" x14ac:dyDescent="0.25">
      <c r="A2" t="s">
        <v>174</v>
      </c>
    </row>
    <row r="3" spans="1:13" x14ac:dyDescent="0.25">
      <c r="A3" t="s">
        <v>175</v>
      </c>
    </row>
    <row r="4" spans="1:13" ht="15.75" x14ac:dyDescent="0.25">
      <c r="A4" s="111"/>
    </row>
    <row r="5" spans="1:13" x14ac:dyDescent="0.25">
      <c r="A5" t="s">
        <v>176</v>
      </c>
    </row>
    <row r="9" spans="1:13" ht="42" customHeight="1" x14ac:dyDescent="0.25">
      <c r="B9" s="154" t="s">
        <v>28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33"/>
    </row>
    <row r="10" spans="1:13" ht="18" customHeight="1" x14ac:dyDescent="0.25">
      <c r="B10" s="3"/>
      <c r="C10" s="3"/>
      <c r="D10" s="3"/>
      <c r="E10" s="3"/>
      <c r="F10" s="3"/>
      <c r="G10" s="18"/>
      <c r="H10" s="3"/>
      <c r="I10" s="18"/>
      <c r="J10" s="3"/>
      <c r="K10" s="3"/>
      <c r="L10" s="18"/>
      <c r="M10" s="3"/>
    </row>
    <row r="11" spans="1:13" ht="15.75" customHeight="1" x14ac:dyDescent="0.25">
      <c r="B11" s="154" t="s">
        <v>13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32"/>
    </row>
    <row r="12" spans="1:13" ht="18" x14ac:dyDescent="0.25">
      <c r="B12" s="3"/>
      <c r="C12" s="3"/>
      <c r="D12" s="3"/>
      <c r="E12" s="3"/>
      <c r="F12" s="3"/>
      <c r="G12" s="18"/>
      <c r="H12" s="3"/>
      <c r="I12" s="18"/>
      <c r="J12" s="3"/>
      <c r="K12" s="3"/>
      <c r="L12" s="18"/>
      <c r="M12" s="4"/>
    </row>
    <row r="13" spans="1:13" ht="18" customHeight="1" x14ac:dyDescent="0.25">
      <c r="B13" s="154" t="s">
        <v>68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31"/>
    </row>
    <row r="14" spans="1:13" ht="18" customHeight="1" x14ac:dyDescent="0.25"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31"/>
    </row>
    <row r="15" spans="1:13" ht="18" customHeight="1" x14ac:dyDescent="0.25">
      <c r="B15" s="144" t="s">
        <v>83</v>
      </c>
      <c r="C15" s="144"/>
      <c r="D15" s="144"/>
      <c r="E15" s="144"/>
      <c r="F15" s="144"/>
      <c r="G15" s="5"/>
      <c r="H15" s="6"/>
      <c r="I15" s="6"/>
      <c r="J15" s="6"/>
      <c r="K15" s="38"/>
      <c r="L15" s="38"/>
    </row>
    <row r="16" spans="1:13" ht="25.5" x14ac:dyDescent="0.25">
      <c r="B16" s="147" t="s">
        <v>8</v>
      </c>
      <c r="C16" s="147"/>
      <c r="D16" s="147"/>
      <c r="E16" s="147"/>
      <c r="F16" s="147"/>
      <c r="G16" s="36" t="s">
        <v>71</v>
      </c>
      <c r="H16" s="36" t="s">
        <v>67</v>
      </c>
      <c r="I16" s="36" t="s">
        <v>64</v>
      </c>
      <c r="J16" s="36" t="s">
        <v>72</v>
      </c>
      <c r="K16" s="36" t="s">
        <v>31</v>
      </c>
      <c r="L16" s="36" t="s">
        <v>65</v>
      </c>
    </row>
    <row r="17" spans="1:49" x14ac:dyDescent="0.25">
      <c r="B17" s="161">
        <v>1</v>
      </c>
      <c r="C17" s="161"/>
      <c r="D17" s="161"/>
      <c r="E17" s="161"/>
      <c r="F17" s="162"/>
      <c r="G17" s="42">
        <v>2</v>
      </c>
      <c r="H17" s="41">
        <v>3</v>
      </c>
      <c r="I17" s="41">
        <v>4</v>
      </c>
      <c r="J17" s="41">
        <v>5</v>
      </c>
      <c r="K17" s="41" t="s">
        <v>49</v>
      </c>
      <c r="L17" s="41" t="s">
        <v>99</v>
      </c>
    </row>
    <row r="18" spans="1:49" x14ac:dyDescent="0.25">
      <c r="B18" s="145" t="s">
        <v>33</v>
      </c>
      <c r="C18" s="146"/>
      <c r="D18" s="146"/>
      <c r="E18" s="146"/>
      <c r="F18" s="159"/>
      <c r="G18" s="92">
        <f>' Račun prihoda i rashoda'!G11</f>
        <v>5813400.54</v>
      </c>
      <c r="H18" s="92">
        <f>' Račun prihoda i rashoda'!H11</f>
        <v>13253123</v>
      </c>
      <c r="I18" s="92">
        <f>' Račun prihoda i rashoda'!I11</f>
        <v>0</v>
      </c>
      <c r="J18" s="92">
        <f>' Račun prihoda i rashoda'!J11</f>
        <v>6134854.6599999992</v>
      </c>
      <c r="K18" s="23">
        <f>J18/G18*100</f>
        <v>105.52953676231638</v>
      </c>
      <c r="L18" s="23">
        <f>J18/H18*100</f>
        <v>46.289879449545587</v>
      </c>
    </row>
    <row r="19" spans="1:49" x14ac:dyDescent="0.25">
      <c r="B19" s="160" t="s">
        <v>32</v>
      </c>
      <c r="C19" s="159"/>
      <c r="D19" s="159"/>
      <c r="E19" s="159"/>
      <c r="F19" s="159"/>
      <c r="G19" s="34">
        <v>0</v>
      </c>
      <c r="H19" s="34">
        <v>0</v>
      </c>
      <c r="I19" s="34">
        <v>0</v>
      </c>
      <c r="J19" s="34">
        <v>0</v>
      </c>
      <c r="K19" s="23"/>
      <c r="L19" s="23"/>
    </row>
    <row r="20" spans="1:49" x14ac:dyDescent="0.25">
      <c r="B20" s="156" t="s">
        <v>0</v>
      </c>
      <c r="C20" s="157"/>
      <c r="D20" s="157"/>
      <c r="E20" s="157"/>
      <c r="F20" s="158"/>
      <c r="G20" s="93">
        <f>G18+G19</f>
        <v>5813400.54</v>
      </c>
      <c r="H20" s="93">
        <f t="shared" ref="H20:J20" si="0">H18+H19</f>
        <v>13253123</v>
      </c>
      <c r="I20" s="93">
        <f t="shared" si="0"/>
        <v>0</v>
      </c>
      <c r="J20" s="93">
        <f t="shared" si="0"/>
        <v>6134854.6599999992</v>
      </c>
      <c r="K20" s="22">
        <f>J20/G20*100</f>
        <v>105.52953676231638</v>
      </c>
      <c r="L20" s="22">
        <f>J20/H20*100</f>
        <v>46.289879449545587</v>
      </c>
    </row>
    <row r="21" spans="1:49" x14ac:dyDescent="0.25">
      <c r="B21" s="166" t="s">
        <v>34</v>
      </c>
      <c r="C21" s="146"/>
      <c r="D21" s="146"/>
      <c r="E21" s="146"/>
      <c r="F21" s="146"/>
      <c r="G21" s="94">
        <f>' Račun prihoda i rashoda'!G44</f>
        <v>6524432.6799999997</v>
      </c>
      <c r="H21" s="94">
        <f>' Račun prihoda i rashoda'!H44</f>
        <v>12813381.25</v>
      </c>
      <c r="I21" s="94">
        <f>' Račun prihoda i rashoda'!I44</f>
        <v>0</v>
      </c>
      <c r="J21" s="94">
        <f>' Račun prihoda i rashoda'!J44</f>
        <v>7714133.0000000009</v>
      </c>
      <c r="K21" s="109">
        <f>J21/G21*100</f>
        <v>118.23454050873895</v>
      </c>
      <c r="L21" s="109">
        <f>J21/H21*100</f>
        <v>60.203726475398533</v>
      </c>
    </row>
    <row r="22" spans="1:49" x14ac:dyDescent="0.25">
      <c r="B22" s="164" t="s">
        <v>35</v>
      </c>
      <c r="C22" s="159"/>
      <c r="D22" s="159"/>
      <c r="E22" s="159"/>
      <c r="F22" s="159"/>
      <c r="G22" s="92">
        <f>' Račun prihoda i rashoda'!G95</f>
        <v>246319.91000000003</v>
      </c>
      <c r="H22" s="92">
        <f>' Račun prihoda i rashoda'!H95</f>
        <v>60500</v>
      </c>
      <c r="I22" s="92">
        <f>' Račun prihoda i rashoda'!I95</f>
        <v>0</v>
      </c>
      <c r="J22" s="92">
        <f>' Račun prihoda i rashoda'!J95</f>
        <v>74047.039999999994</v>
      </c>
      <c r="K22" s="109">
        <f>J22/G22*100</f>
        <v>30.061329593697877</v>
      </c>
      <c r="L22" s="109">
        <f>J22/H22*100</f>
        <v>122.39180165289257</v>
      </c>
    </row>
    <row r="23" spans="1:49" x14ac:dyDescent="0.25">
      <c r="B23" s="25" t="s">
        <v>1</v>
      </c>
      <c r="C23" s="26"/>
      <c r="D23" s="26"/>
      <c r="E23" s="26"/>
      <c r="F23" s="26"/>
      <c r="G23" s="93">
        <f>G21+G22</f>
        <v>6770752.5899999999</v>
      </c>
      <c r="H23" s="93">
        <f t="shared" ref="H23:J23" si="1">H21+H22</f>
        <v>12873881.25</v>
      </c>
      <c r="I23" s="93">
        <f t="shared" si="1"/>
        <v>0</v>
      </c>
      <c r="J23" s="93">
        <f t="shared" si="1"/>
        <v>7788180.040000001</v>
      </c>
      <c r="K23" s="22">
        <f>J23/G23*100</f>
        <v>115.02679999713298</v>
      </c>
      <c r="L23" s="22">
        <f>J23/H23*100</f>
        <v>60.495975446410156</v>
      </c>
    </row>
    <row r="24" spans="1:49" x14ac:dyDescent="0.25">
      <c r="B24" s="165" t="s">
        <v>2</v>
      </c>
      <c r="C24" s="157"/>
      <c r="D24" s="157"/>
      <c r="E24" s="157"/>
      <c r="F24" s="157"/>
      <c r="G24" s="95">
        <f>G20-G23</f>
        <v>-957352.04999999981</v>
      </c>
      <c r="H24" s="95">
        <f t="shared" ref="H24:J24" si="2">H20-H23</f>
        <v>379241.75</v>
      </c>
      <c r="I24" s="95">
        <f t="shared" si="2"/>
        <v>0</v>
      </c>
      <c r="J24" s="95">
        <f t="shared" si="2"/>
        <v>-1653325.3800000018</v>
      </c>
      <c r="K24" s="22">
        <f>J24/G24*100</f>
        <v>172.6977426955948</v>
      </c>
      <c r="L24" s="22">
        <f>J24/H24*100</f>
        <v>-435.95552968522105</v>
      </c>
    </row>
    <row r="25" spans="1:49" ht="18" x14ac:dyDescent="0.25">
      <c r="B25" s="18"/>
      <c r="C25" s="17"/>
      <c r="D25" s="17"/>
      <c r="E25" s="17"/>
      <c r="F25" s="17"/>
      <c r="G25" s="17"/>
      <c r="H25" s="17"/>
      <c r="I25" s="17"/>
      <c r="J25" s="17"/>
      <c r="K25" s="1"/>
      <c r="L25" s="1"/>
      <c r="M25" s="1"/>
    </row>
    <row r="26" spans="1:49" ht="18" customHeight="1" x14ac:dyDescent="0.25">
      <c r="B26" s="144" t="s">
        <v>77</v>
      </c>
      <c r="C26" s="144"/>
      <c r="D26" s="144"/>
      <c r="E26" s="144"/>
      <c r="F26" s="144"/>
      <c r="G26" s="17"/>
      <c r="H26" s="7"/>
      <c r="I26" s="17"/>
      <c r="J26" s="7"/>
      <c r="K26" s="1"/>
      <c r="L26" s="1"/>
      <c r="M26" s="1"/>
    </row>
    <row r="27" spans="1:49" ht="25.5" x14ac:dyDescent="0.25">
      <c r="B27" s="147" t="s">
        <v>8</v>
      </c>
      <c r="C27" s="147"/>
      <c r="D27" s="147"/>
      <c r="E27" s="147"/>
      <c r="F27" s="147"/>
      <c r="G27" s="36" t="s">
        <v>71</v>
      </c>
      <c r="H27" s="2" t="s">
        <v>67</v>
      </c>
      <c r="I27" s="2" t="s">
        <v>64</v>
      </c>
      <c r="J27" s="2" t="s">
        <v>72</v>
      </c>
      <c r="K27" s="2" t="s">
        <v>31</v>
      </c>
      <c r="L27" s="2" t="s">
        <v>65</v>
      </c>
    </row>
    <row r="28" spans="1:49" x14ac:dyDescent="0.25">
      <c r="B28" s="148">
        <v>1</v>
      </c>
      <c r="C28" s="149"/>
      <c r="D28" s="149"/>
      <c r="E28" s="149"/>
      <c r="F28" s="149"/>
      <c r="G28" s="43">
        <v>2</v>
      </c>
      <c r="H28" s="41">
        <v>3</v>
      </c>
      <c r="I28" s="41">
        <v>4</v>
      </c>
      <c r="J28" s="41">
        <v>5</v>
      </c>
      <c r="K28" s="41" t="s">
        <v>49</v>
      </c>
      <c r="L28" s="41" t="s">
        <v>99</v>
      </c>
    </row>
    <row r="29" spans="1:49" ht="15.75" customHeight="1" x14ac:dyDescent="0.25">
      <c r="B29" s="145" t="s">
        <v>36</v>
      </c>
      <c r="C29" s="150"/>
      <c r="D29" s="150"/>
      <c r="E29" s="150"/>
      <c r="F29" s="150"/>
      <c r="G29" s="98">
        <f>'Račun financiranja'!G9</f>
        <v>1127480.26</v>
      </c>
      <c r="H29" s="98">
        <f>'Račun financiranja'!H9</f>
        <v>2000000</v>
      </c>
      <c r="I29" s="98">
        <f>'Račun financiranja'!I9</f>
        <v>0</v>
      </c>
      <c r="J29" s="98">
        <f>'Račun financiranja'!J9</f>
        <v>400000</v>
      </c>
      <c r="K29" s="110">
        <f>J29/G29*100</f>
        <v>35.47733953231252</v>
      </c>
      <c r="L29" s="110">
        <f>J29/H29*100</f>
        <v>20</v>
      </c>
    </row>
    <row r="30" spans="1:49" x14ac:dyDescent="0.25">
      <c r="B30" s="145" t="s">
        <v>37</v>
      </c>
      <c r="C30" s="146"/>
      <c r="D30" s="146"/>
      <c r="E30" s="146"/>
      <c r="F30" s="146"/>
      <c r="G30" s="94">
        <f>'Račun financiranja'!G17</f>
        <v>615170.22</v>
      </c>
      <c r="H30" s="94">
        <f>'Račun financiranja'!H17</f>
        <v>2000000</v>
      </c>
      <c r="I30" s="94">
        <f>'Račun financiranja'!I17</f>
        <v>0</v>
      </c>
      <c r="J30" s="94">
        <f>'Račun financiranja'!J17</f>
        <v>400000</v>
      </c>
      <c r="K30" s="110">
        <f>J30/G30*100</f>
        <v>65.022653404776335</v>
      </c>
      <c r="L30" s="110">
        <f>J30/H30*100</f>
        <v>20</v>
      </c>
    </row>
    <row r="31" spans="1:49" ht="15" customHeight="1" x14ac:dyDescent="0.25">
      <c r="B31" s="151" t="s">
        <v>66</v>
      </c>
      <c r="C31" s="152"/>
      <c r="D31" s="152"/>
      <c r="E31" s="152"/>
      <c r="F31" s="153"/>
      <c r="G31" s="99">
        <f>G29-G30</f>
        <v>512310.04000000004</v>
      </c>
      <c r="H31" s="99">
        <f t="shared" ref="H31:J31" si="3">H29-H30</f>
        <v>0</v>
      </c>
      <c r="I31" s="99">
        <f t="shared" si="3"/>
        <v>0</v>
      </c>
      <c r="J31" s="99">
        <f t="shared" si="3"/>
        <v>0</v>
      </c>
      <c r="K31" s="45"/>
      <c r="L31" s="45"/>
    </row>
    <row r="32" spans="1:49" s="46" customFormat="1" ht="15" customHeight="1" x14ac:dyDescent="0.25">
      <c r="A32"/>
      <c r="B32" s="145" t="s">
        <v>19</v>
      </c>
      <c r="C32" s="146"/>
      <c r="D32" s="146"/>
      <c r="E32" s="146"/>
      <c r="F32" s="146"/>
      <c r="G32" s="35"/>
      <c r="H32" s="24"/>
      <c r="I32" s="24"/>
      <c r="J32" s="24"/>
      <c r="K32" s="24"/>
      <c r="L32" s="24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46" customFormat="1" ht="15" customHeight="1" x14ac:dyDescent="0.25">
      <c r="A33"/>
      <c r="B33" s="145" t="s">
        <v>76</v>
      </c>
      <c r="C33" s="146"/>
      <c r="D33" s="146"/>
      <c r="E33" s="146"/>
      <c r="F33" s="146"/>
      <c r="G33" s="35"/>
      <c r="H33" s="24"/>
      <c r="I33" s="24"/>
      <c r="J33" s="24"/>
      <c r="K33" s="24"/>
      <c r="L33" s="24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53" customFormat="1" x14ac:dyDescent="0.25">
      <c r="A34" s="52"/>
      <c r="B34" s="151" t="s">
        <v>78</v>
      </c>
      <c r="C34" s="152"/>
      <c r="D34" s="152"/>
      <c r="E34" s="152"/>
      <c r="F34" s="153"/>
      <c r="G34" s="99">
        <f>G31</f>
        <v>512310.04000000004</v>
      </c>
      <c r="H34" s="99">
        <f t="shared" ref="H34:J34" si="4">H31</f>
        <v>0</v>
      </c>
      <c r="I34" s="99">
        <f t="shared" si="4"/>
        <v>0</v>
      </c>
      <c r="J34" s="99">
        <f t="shared" si="4"/>
        <v>0</v>
      </c>
      <c r="K34" s="22">
        <f>J34/G34*100</f>
        <v>0</v>
      </c>
      <c r="L34" s="2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</row>
    <row r="35" spans="1:49" ht="15.75" x14ac:dyDescent="0.25">
      <c r="B35" s="163" t="s">
        <v>79</v>
      </c>
      <c r="C35" s="163"/>
      <c r="D35" s="163"/>
      <c r="E35" s="163"/>
      <c r="F35" s="163"/>
      <c r="G35" s="100">
        <f>G24+G34</f>
        <v>-445042.00999999978</v>
      </c>
      <c r="H35" s="100">
        <f t="shared" ref="H35:J35" si="5">H24+H34</f>
        <v>379241.75</v>
      </c>
      <c r="I35" s="100">
        <f t="shared" si="5"/>
        <v>0</v>
      </c>
      <c r="J35" s="100">
        <f t="shared" si="5"/>
        <v>-1653325.3800000018</v>
      </c>
      <c r="K35" s="22">
        <f>J35/G35*100</f>
        <v>371.49872210940322</v>
      </c>
      <c r="L35" s="22">
        <f>J35/H35*100</f>
        <v>-435.95552968522105</v>
      </c>
    </row>
    <row r="37" spans="1:49" x14ac:dyDescent="0.25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4"/>
    </row>
    <row r="38" spans="1:49" x14ac:dyDescent="0.25">
      <c r="B38" s="143" t="s">
        <v>80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</row>
    <row r="39" spans="1:49" ht="15" customHeight="1" x14ac:dyDescent="0.25">
      <c r="B39" s="143" t="s">
        <v>81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1:49" ht="15" customHeight="1" x14ac:dyDescent="0.25">
      <c r="B40" s="143" t="s">
        <v>73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1:49" ht="36.75" customHeight="1" x14ac:dyDescent="0.25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  <row r="42" spans="1:49" ht="15" customHeight="1" x14ac:dyDescent="0.25">
      <c r="B42" s="155" t="s">
        <v>82</v>
      </c>
      <c r="C42" s="155"/>
      <c r="D42" s="155"/>
      <c r="E42" s="155"/>
      <c r="F42" s="155"/>
      <c r="G42" s="155"/>
      <c r="H42" s="155"/>
      <c r="I42" s="155"/>
      <c r="J42" s="155"/>
      <c r="K42" s="155"/>
      <c r="L42" s="155"/>
    </row>
    <row r="43" spans="1:49" x14ac:dyDescent="0.25"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</row>
  </sheetData>
  <mergeCells count="26">
    <mergeCell ref="B13:L13"/>
    <mergeCell ref="B11:L11"/>
    <mergeCell ref="B9:L9"/>
    <mergeCell ref="B40:L41"/>
    <mergeCell ref="B42:L43"/>
    <mergeCell ref="B20:F20"/>
    <mergeCell ref="B30:F30"/>
    <mergeCell ref="B18:F18"/>
    <mergeCell ref="B19:F19"/>
    <mergeCell ref="B16:F16"/>
    <mergeCell ref="B17:F17"/>
    <mergeCell ref="B35:F35"/>
    <mergeCell ref="B22:F22"/>
    <mergeCell ref="B24:F24"/>
    <mergeCell ref="B21:F21"/>
    <mergeCell ref="B38:L38"/>
    <mergeCell ref="B39:L39"/>
    <mergeCell ref="B15:F15"/>
    <mergeCell ref="B26:F26"/>
    <mergeCell ref="B32:F32"/>
    <mergeCell ref="B33:F33"/>
    <mergeCell ref="B27:F27"/>
    <mergeCell ref="B28:F28"/>
    <mergeCell ref="B29:F29"/>
    <mergeCell ref="B34:F34"/>
    <mergeCell ref="B31:F3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3"/>
  <sheetViews>
    <sheetView topLeftCell="A12" zoomScale="90" zoomScaleNormal="90" workbookViewId="0">
      <selection activeCell="P12" sqref="P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50.4257812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18"/>
      <c r="F1" s="3"/>
      <c r="G1" s="3"/>
      <c r="H1" s="3"/>
      <c r="I1" s="3"/>
      <c r="J1" s="3"/>
      <c r="K1" s="3"/>
      <c r="L1" s="18"/>
    </row>
    <row r="2" spans="2:12" ht="15.75" customHeight="1" x14ac:dyDescent="0.25">
      <c r="B2" s="154" t="s">
        <v>13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2" ht="18" x14ac:dyDescent="0.25">
      <c r="B3" s="3"/>
      <c r="C3" s="3"/>
      <c r="D3" s="3"/>
      <c r="E3" s="18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54" t="s">
        <v>70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2:12" ht="18" x14ac:dyDescent="0.25">
      <c r="B5" s="3"/>
      <c r="C5" s="3"/>
      <c r="D5" s="3"/>
      <c r="E5" s="18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54" t="s">
        <v>50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2:12" ht="18" x14ac:dyDescent="0.25">
      <c r="B7" s="3"/>
      <c r="C7" s="3"/>
      <c r="D7" s="3"/>
      <c r="E7" s="18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70" t="s">
        <v>8</v>
      </c>
      <c r="C8" s="171"/>
      <c r="D8" s="171"/>
      <c r="E8" s="171"/>
      <c r="F8" s="172"/>
      <c r="G8" s="45" t="s">
        <v>29</v>
      </c>
      <c r="H8" s="45" t="s">
        <v>67</v>
      </c>
      <c r="I8" s="45" t="s">
        <v>64</v>
      </c>
      <c r="J8" s="45" t="s">
        <v>30</v>
      </c>
      <c r="K8" s="45" t="s">
        <v>31</v>
      </c>
      <c r="L8" s="45" t="s">
        <v>65</v>
      </c>
    </row>
    <row r="9" spans="2:12" x14ac:dyDescent="0.25">
      <c r="B9" s="167">
        <v>1</v>
      </c>
      <c r="C9" s="168"/>
      <c r="D9" s="168"/>
      <c r="E9" s="168"/>
      <c r="F9" s="169"/>
      <c r="G9" s="47">
        <v>2</v>
      </c>
      <c r="H9" s="47">
        <v>3</v>
      </c>
      <c r="I9" s="47">
        <v>4</v>
      </c>
      <c r="J9" s="47">
        <v>5</v>
      </c>
      <c r="K9" s="47" t="s">
        <v>49</v>
      </c>
      <c r="L9" s="47" t="s">
        <v>99</v>
      </c>
    </row>
    <row r="10" spans="2:12" x14ac:dyDescent="0.25">
      <c r="B10" s="10"/>
      <c r="C10" s="10"/>
      <c r="D10" s="10"/>
      <c r="E10" s="10"/>
      <c r="F10" s="10" t="s">
        <v>63</v>
      </c>
      <c r="G10" s="8"/>
      <c r="H10" s="8"/>
      <c r="I10" s="8"/>
      <c r="J10" s="60"/>
      <c r="K10" s="55"/>
      <c r="L10" s="55"/>
    </row>
    <row r="11" spans="2:12" x14ac:dyDescent="0.25">
      <c r="B11" s="91">
        <v>6</v>
      </c>
      <c r="C11" s="91"/>
      <c r="D11" s="91"/>
      <c r="E11" s="91"/>
      <c r="F11" s="91" t="s">
        <v>3</v>
      </c>
      <c r="G11" s="108">
        <f>G12+G21+G25+G29+G32</f>
        <v>5813400.54</v>
      </c>
      <c r="H11" s="108">
        <f>H12+H21+H25+H29+H32</f>
        <v>13253123</v>
      </c>
      <c r="I11" s="108"/>
      <c r="J11" s="108">
        <f>J12+J21+J25+J29+J32</f>
        <v>6134854.6599999992</v>
      </c>
      <c r="K11" s="96">
        <f>J11/G11*100</f>
        <v>105.52953676231638</v>
      </c>
      <c r="L11" s="96">
        <f>J11/H11*100</f>
        <v>46.289879449545587</v>
      </c>
    </row>
    <row r="12" spans="2:12" ht="25.5" x14ac:dyDescent="0.25">
      <c r="B12" s="67"/>
      <c r="C12" s="66">
        <v>63</v>
      </c>
      <c r="D12" s="66"/>
      <c r="E12" s="66"/>
      <c r="F12" s="66" t="s">
        <v>17</v>
      </c>
      <c r="G12" s="75">
        <f>G15+G18</f>
        <v>298950.14</v>
      </c>
      <c r="H12" s="75">
        <f>H15+H18</f>
        <v>455885</v>
      </c>
      <c r="I12" s="75"/>
      <c r="J12" s="75">
        <f>J15+J18</f>
        <v>100334.49</v>
      </c>
      <c r="K12" s="65">
        <f>J12/G12*100</f>
        <v>33.562282325741677</v>
      </c>
      <c r="L12" s="65">
        <f>J12/H12*100</f>
        <v>22.008728078353094</v>
      </c>
    </row>
    <row r="13" spans="2:12" x14ac:dyDescent="0.25">
      <c r="B13" s="11"/>
      <c r="C13" s="11"/>
      <c r="D13" s="11">
        <v>631</v>
      </c>
      <c r="E13" s="11"/>
      <c r="F13" s="11" t="s">
        <v>38</v>
      </c>
      <c r="G13" s="54"/>
      <c r="H13" s="54"/>
      <c r="I13" s="54"/>
      <c r="J13" s="76"/>
      <c r="K13" s="55"/>
      <c r="L13" s="55"/>
    </row>
    <row r="14" spans="2:12" x14ac:dyDescent="0.25">
      <c r="B14" s="11"/>
      <c r="C14" s="11"/>
      <c r="D14" s="11"/>
      <c r="E14" s="11">
        <v>6311</v>
      </c>
      <c r="F14" s="11" t="s">
        <v>39</v>
      </c>
      <c r="G14" s="54"/>
      <c r="H14" s="54"/>
      <c r="I14" s="54"/>
      <c r="J14" s="76"/>
      <c r="K14" s="55"/>
      <c r="L14" s="55"/>
    </row>
    <row r="15" spans="2:12" ht="25.5" x14ac:dyDescent="0.25">
      <c r="B15" s="11"/>
      <c r="C15" s="11"/>
      <c r="D15" s="11">
        <v>632</v>
      </c>
      <c r="E15" s="11"/>
      <c r="F15" s="57" t="s">
        <v>88</v>
      </c>
      <c r="G15" s="54">
        <f>G16+G17</f>
        <v>196357.88</v>
      </c>
      <c r="H15" s="54">
        <f>H16+H17</f>
        <v>27000</v>
      </c>
      <c r="I15" s="54"/>
      <c r="J15" s="54">
        <f>J16+J17</f>
        <v>4499.1000000000004</v>
      </c>
      <c r="K15" s="55">
        <f t="shared" ref="K15:K33" si="0">J15/G15*100</f>
        <v>2.2912755016503543</v>
      </c>
      <c r="L15" s="55">
        <f>J15/H15*100</f>
        <v>16.663333333333334</v>
      </c>
    </row>
    <row r="16" spans="2:12" x14ac:dyDescent="0.25">
      <c r="B16" s="11"/>
      <c r="C16" s="11"/>
      <c r="D16" s="12"/>
      <c r="E16" s="12">
        <v>6323</v>
      </c>
      <c r="F16" s="12" t="s">
        <v>84</v>
      </c>
      <c r="G16" s="54">
        <v>24728.75</v>
      </c>
      <c r="H16" s="54">
        <v>27000</v>
      </c>
      <c r="I16" s="54"/>
      <c r="J16" s="76"/>
      <c r="K16" s="55">
        <f t="shared" si="0"/>
        <v>0</v>
      </c>
      <c r="L16" s="55">
        <f>J16/H16*100</f>
        <v>0</v>
      </c>
    </row>
    <row r="17" spans="2:12" x14ac:dyDescent="0.25">
      <c r="B17" s="11"/>
      <c r="C17" s="11"/>
      <c r="D17" s="12"/>
      <c r="E17" s="12">
        <v>6324</v>
      </c>
      <c r="F17" s="12" t="s">
        <v>85</v>
      </c>
      <c r="G17" s="54">
        <v>171629.13</v>
      </c>
      <c r="H17" s="54"/>
      <c r="I17" s="54"/>
      <c r="J17" s="76">
        <v>4499.1000000000004</v>
      </c>
      <c r="K17" s="55">
        <f t="shared" si="0"/>
        <v>2.6214081490711982</v>
      </c>
      <c r="L17" s="55"/>
    </row>
    <row r="18" spans="2:12" x14ac:dyDescent="0.25">
      <c r="B18" s="11"/>
      <c r="C18" s="11"/>
      <c r="D18" s="11">
        <v>639</v>
      </c>
      <c r="E18" s="12"/>
      <c r="F18" s="58" t="s">
        <v>87</v>
      </c>
      <c r="G18" s="54">
        <f>G19+G20</f>
        <v>102592.26000000001</v>
      </c>
      <c r="H18" s="54">
        <f>H19+H20</f>
        <v>428885</v>
      </c>
      <c r="I18" s="54"/>
      <c r="J18" s="54">
        <f>J19+J20</f>
        <v>95835.39</v>
      </c>
      <c r="K18" s="55">
        <f t="shared" si="0"/>
        <v>93.413859875978943</v>
      </c>
      <c r="L18" s="55">
        <f>J18/H18*100</f>
        <v>22.345241731466476</v>
      </c>
    </row>
    <row r="19" spans="2:12" ht="25.5" x14ac:dyDescent="0.25">
      <c r="B19" s="11"/>
      <c r="C19" s="11"/>
      <c r="D19" s="12"/>
      <c r="E19" s="12">
        <v>6391</v>
      </c>
      <c r="F19" s="59" t="s">
        <v>86</v>
      </c>
      <c r="G19" s="54">
        <v>17932.71</v>
      </c>
      <c r="H19" s="54">
        <v>62715</v>
      </c>
      <c r="I19" s="54"/>
      <c r="J19" s="76">
        <v>21706.12</v>
      </c>
      <c r="K19" s="55">
        <f t="shared" si="0"/>
        <v>121.04205108987989</v>
      </c>
      <c r="L19" s="55">
        <f>J19/H19*100</f>
        <v>34.610731085067364</v>
      </c>
    </row>
    <row r="20" spans="2:12" ht="25.5" x14ac:dyDescent="0.25">
      <c r="B20" s="11"/>
      <c r="C20" s="11"/>
      <c r="D20" s="12"/>
      <c r="E20" s="12">
        <v>6393</v>
      </c>
      <c r="F20" s="59" t="s">
        <v>89</v>
      </c>
      <c r="G20" s="54">
        <v>84659.55</v>
      </c>
      <c r="H20" s="54">
        <v>366170</v>
      </c>
      <c r="I20" s="54"/>
      <c r="J20" s="76">
        <v>74129.27</v>
      </c>
      <c r="K20" s="55">
        <f t="shared" si="0"/>
        <v>87.561615907478838</v>
      </c>
      <c r="L20" s="55">
        <f>J20/H20*100</f>
        <v>20.244495726028894</v>
      </c>
    </row>
    <row r="21" spans="2:12" x14ac:dyDescent="0.25">
      <c r="B21" s="62"/>
      <c r="C21" s="62">
        <v>64</v>
      </c>
      <c r="D21" s="63"/>
      <c r="E21" s="63"/>
      <c r="F21" s="68" t="s">
        <v>90</v>
      </c>
      <c r="G21" s="75">
        <f>G22</f>
        <v>7158.4199999999992</v>
      </c>
      <c r="H21" s="75">
        <f>H22</f>
        <v>0</v>
      </c>
      <c r="I21" s="75"/>
      <c r="J21" s="75">
        <f>J22</f>
        <v>35.349999999999994</v>
      </c>
      <c r="K21" s="65">
        <f t="shared" si="0"/>
        <v>0.49382405614646802</v>
      </c>
      <c r="L21" s="65"/>
    </row>
    <row r="22" spans="2:12" ht="23.25" customHeight="1" x14ac:dyDescent="0.25">
      <c r="B22" s="11"/>
      <c r="C22" s="11"/>
      <c r="D22" s="11">
        <v>641</v>
      </c>
      <c r="E22" s="12"/>
      <c r="F22" s="70" t="s">
        <v>91</v>
      </c>
      <c r="G22" s="54">
        <f>G23+G24</f>
        <v>7158.4199999999992</v>
      </c>
      <c r="H22" s="54">
        <f>H23+H24</f>
        <v>0</v>
      </c>
      <c r="I22" s="54"/>
      <c r="J22" s="54">
        <f>J23+J24</f>
        <v>35.349999999999994</v>
      </c>
      <c r="K22" s="55">
        <f t="shared" si="0"/>
        <v>0.49382405614646802</v>
      </c>
      <c r="L22" s="55"/>
    </row>
    <row r="23" spans="2:12" x14ac:dyDescent="0.25">
      <c r="B23" s="11"/>
      <c r="C23" s="11"/>
      <c r="D23" s="12"/>
      <c r="E23" s="12">
        <v>6414</v>
      </c>
      <c r="F23" s="59" t="s">
        <v>92</v>
      </c>
      <c r="G23" s="54">
        <v>5.94</v>
      </c>
      <c r="H23" s="54"/>
      <c r="I23" s="54"/>
      <c r="J23" s="76">
        <v>35.299999999999997</v>
      </c>
      <c r="K23" s="55">
        <f t="shared" si="0"/>
        <v>594.27609427609423</v>
      </c>
      <c r="L23" s="55"/>
    </row>
    <row r="24" spans="2:12" ht="25.5" x14ac:dyDescent="0.25">
      <c r="B24" s="11"/>
      <c r="C24" s="11"/>
      <c r="D24" s="12"/>
      <c r="E24" s="12">
        <v>6415</v>
      </c>
      <c r="F24" s="69" t="s">
        <v>93</v>
      </c>
      <c r="G24" s="54">
        <v>7152.48</v>
      </c>
      <c r="H24" s="54"/>
      <c r="I24" s="54"/>
      <c r="J24" s="76">
        <v>0.05</v>
      </c>
      <c r="K24" s="55">
        <f t="shared" si="0"/>
        <v>6.9905822875422239E-4</v>
      </c>
      <c r="L24" s="55"/>
    </row>
    <row r="25" spans="2:12" ht="25.5" x14ac:dyDescent="0.25">
      <c r="B25" s="62"/>
      <c r="C25" s="62">
        <v>66</v>
      </c>
      <c r="D25" s="63"/>
      <c r="E25" s="63"/>
      <c r="F25" s="66" t="s">
        <v>20</v>
      </c>
      <c r="G25" s="75">
        <f>G26</f>
        <v>4735138.83</v>
      </c>
      <c r="H25" s="75">
        <f>H26</f>
        <v>10842895</v>
      </c>
      <c r="I25" s="75"/>
      <c r="J25" s="75">
        <f>J26</f>
        <v>5229992.01</v>
      </c>
      <c r="K25" s="65">
        <f t="shared" si="0"/>
        <v>110.45065831786816</v>
      </c>
      <c r="L25" s="65">
        <f t="shared" ref="L25:L30" si="1">J25/H25*100</f>
        <v>48.234277008123748</v>
      </c>
    </row>
    <row r="26" spans="2:12" x14ac:dyDescent="0.25">
      <c r="B26" s="11"/>
      <c r="C26" s="21"/>
      <c r="D26" s="11">
        <v>661</v>
      </c>
      <c r="E26" s="12"/>
      <c r="F26" s="15" t="s">
        <v>40</v>
      </c>
      <c r="G26" s="54">
        <f>G27+G28</f>
        <v>4735138.83</v>
      </c>
      <c r="H26" s="54">
        <f>H27+H28</f>
        <v>10842895</v>
      </c>
      <c r="I26" s="54"/>
      <c r="J26" s="54">
        <f>J27+J28</f>
        <v>5229992.01</v>
      </c>
      <c r="K26" s="55">
        <f t="shared" si="0"/>
        <v>110.45065831786816</v>
      </c>
      <c r="L26" s="55">
        <f t="shared" si="1"/>
        <v>48.234277008123748</v>
      </c>
    </row>
    <row r="27" spans="2:12" x14ac:dyDescent="0.25">
      <c r="B27" s="11"/>
      <c r="C27" s="21"/>
      <c r="D27" s="12"/>
      <c r="E27" s="12">
        <v>6614</v>
      </c>
      <c r="F27" s="61" t="s">
        <v>41</v>
      </c>
      <c r="G27" s="54">
        <v>4712392.99</v>
      </c>
      <c r="H27" s="54">
        <v>10441416</v>
      </c>
      <c r="I27" s="54"/>
      <c r="J27" s="76">
        <v>5195038.51</v>
      </c>
      <c r="K27" s="55">
        <f t="shared" si="0"/>
        <v>110.24204732126977</v>
      </c>
      <c r="L27" s="55">
        <f t="shared" si="1"/>
        <v>49.754157003226382</v>
      </c>
    </row>
    <row r="28" spans="2:12" x14ac:dyDescent="0.25">
      <c r="B28" s="11"/>
      <c r="C28" s="11"/>
      <c r="D28" s="12"/>
      <c r="E28" s="12">
        <v>6615</v>
      </c>
      <c r="F28" s="74" t="s">
        <v>94</v>
      </c>
      <c r="G28" s="54">
        <v>22745.84</v>
      </c>
      <c r="H28" s="54">
        <v>401479</v>
      </c>
      <c r="I28" s="54"/>
      <c r="J28" s="76">
        <v>34953.5</v>
      </c>
      <c r="K28" s="55">
        <f t="shared" si="0"/>
        <v>153.66985787291213</v>
      </c>
      <c r="L28" s="55">
        <f t="shared" si="1"/>
        <v>8.7061838850848989</v>
      </c>
    </row>
    <row r="29" spans="2:12" x14ac:dyDescent="0.25">
      <c r="B29" s="62"/>
      <c r="C29" s="62">
        <v>67</v>
      </c>
      <c r="D29" s="63"/>
      <c r="E29" s="63"/>
      <c r="F29" s="64"/>
      <c r="G29" s="75">
        <f>G30</f>
        <v>766996.7</v>
      </c>
      <c r="H29" s="75">
        <f>H30</f>
        <v>1924879</v>
      </c>
      <c r="I29" s="75"/>
      <c r="J29" s="75">
        <f>J30</f>
        <v>801151.39</v>
      </c>
      <c r="K29" s="65">
        <f t="shared" si="0"/>
        <v>104.45304262717168</v>
      </c>
      <c r="L29" s="65">
        <f t="shared" si="1"/>
        <v>41.62087019495771</v>
      </c>
    </row>
    <row r="30" spans="2:12" ht="25.5" x14ac:dyDescent="0.25">
      <c r="B30" s="11"/>
      <c r="C30" s="11"/>
      <c r="D30" s="11">
        <v>671</v>
      </c>
      <c r="E30" s="12"/>
      <c r="F30" s="73" t="s">
        <v>95</v>
      </c>
      <c r="G30" s="54">
        <f>G31</f>
        <v>766996.7</v>
      </c>
      <c r="H30" s="54">
        <v>1924879</v>
      </c>
      <c r="I30" s="54"/>
      <c r="J30" s="54">
        <f>J31</f>
        <v>801151.39</v>
      </c>
      <c r="K30" s="55">
        <f t="shared" si="0"/>
        <v>104.45304262717168</v>
      </c>
      <c r="L30" s="55">
        <f t="shared" si="1"/>
        <v>41.62087019495771</v>
      </c>
    </row>
    <row r="31" spans="2:12" ht="25.5" x14ac:dyDescent="0.25">
      <c r="B31" s="11"/>
      <c r="C31" s="11"/>
      <c r="D31" s="12"/>
      <c r="E31" s="12">
        <v>6711</v>
      </c>
      <c r="F31" s="59" t="s">
        <v>96</v>
      </c>
      <c r="G31" s="54">
        <v>766996.7</v>
      </c>
      <c r="H31" s="54"/>
      <c r="I31" s="54"/>
      <c r="J31" s="76">
        <v>801151.39</v>
      </c>
      <c r="K31" s="55">
        <f t="shared" si="0"/>
        <v>104.45304262717168</v>
      </c>
      <c r="L31" s="55"/>
    </row>
    <row r="32" spans="2:12" x14ac:dyDescent="0.25">
      <c r="B32" s="62"/>
      <c r="C32" s="62">
        <v>68</v>
      </c>
      <c r="D32" s="63"/>
      <c r="E32" s="63"/>
      <c r="F32" s="72" t="s">
        <v>97</v>
      </c>
      <c r="G32" s="75">
        <f>G33</f>
        <v>5156.45</v>
      </c>
      <c r="H32" s="75">
        <f>H33</f>
        <v>29464</v>
      </c>
      <c r="I32" s="75"/>
      <c r="J32" s="75">
        <f>J33</f>
        <v>3341.42</v>
      </c>
      <c r="K32" s="65">
        <f t="shared" si="0"/>
        <v>64.800783484761808</v>
      </c>
      <c r="L32" s="65">
        <f>J32/H32*100</f>
        <v>11.340686939994569</v>
      </c>
    </row>
    <row r="33" spans="2:12" x14ac:dyDescent="0.25">
      <c r="B33" s="11"/>
      <c r="C33" s="11"/>
      <c r="D33" s="11">
        <v>683</v>
      </c>
      <c r="E33" s="12"/>
      <c r="F33" s="71" t="s">
        <v>98</v>
      </c>
      <c r="G33" s="54">
        <v>5156.45</v>
      </c>
      <c r="H33" s="54">
        <v>29464</v>
      </c>
      <c r="I33" s="54"/>
      <c r="J33" s="76">
        <v>3341.42</v>
      </c>
      <c r="K33" s="55">
        <f t="shared" si="0"/>
        <v>64.800783484761808</v>
      </c>
      <c r="L33" s="55">
        <f>J33/H33*100</f>
        <v>11.340686939994569</v>
      </c>
    </row>
    <row r="34" spans="2:12" x14ac:dyDescent="0.25">
      <c r="B34" s="21">
        <v>7</v>
      </c>
      <c r="C34" s="11"/>
      <c r="D34" s="12"/>
      <c r="E34" s="12"/>
      <c r="F34" s="15" t="s">
        <v>26</v>
      </c>
      <c r="G34" s="56"/>
      <c r="H34" s="56"/>
      <c r="I34" s="56"/>
      <c r="J34" s="77"/>
      <c r="K34" s="55"/>
      <c r="L34" s="55"/>
    </row>
    <row r="35" spans="2:12" ht="30.75" customHeight="1" x14ac:dyDescent="0.25">
      <c r="B35" s="11"/>
      <c r="C35" s="11">
        <v>72</v>
      </c>
      <c r="D35" s="12"/>
      <c r="E35" s="12"/>
      <c r="F35" s="30" t="s">
        <v>27</v>
      </c>
      <c r="G35" s="54"/>
      <c r="H35" s="54"/>
      <c r="I35" s="54"/>
      <c r="J35" s="76"/>
      <c r="K35" s="55"/>
      <c r="L35" s="55"/>
    </row>
    <row r="36" spans="2:12" x14ac:dyDescent="0.25">
      <c r="B36" s="11"/>
      <c r="C36" s="11"/>
      <c r="D36" s="11">
        <v>721</v>
      </c>
      <c r="E36" s="11"/>
      <c r="F36" s="30" t="s">
        <v>42</v>
      </c>
      <c r="G36" s="54"/>
      <c r="H36" s="54"/>
      <c r="I36" s="54"/>
      <c r="J36" s="76"/>
      <c r="K36" s="55"/>
      <c r="L36" s="55"/>
    </row>
    <row r="37" spans="2:12" x14ac:dyDescent="0.25">
      <c r="B37" s="11"/>
      <c r="C37" s="11"/>
      <c r="D37" s="11"/>
      <c r="E37" s="11">
        <v>7211</v>
      </c>
      <c r="F37" s="30" t="s">
        <v>43</v>
      </c>
      <c r="G37" s="54"/>
      <c r="H37" s="54"/>
      <c r="I37" s="54"/>
      <c r="J37" s="76"/>
      <c r="K37" s="55"/>
      <c r="L37" s="55"/>
    </row>
    <row r="38" spans="2:12" x14ac:dyDescent="0.25">
      <c r="B38" s="11"/>
      <c r="C38" s="11"/>
      <c r="D38" s="11"/>
      <c r="E38" s="11" t="s">
        <v>18</v>
      </c>
      <c r="F38" s="30"/>
      <c r="G38" s="54"/>
      <c r="H38" s="54"/>
      <c r="I38" s="54"/>
      <c r="J38" s="76"/>
      <c r="K38" s="55"/>
      <c r="L38" s="55"/>
    </row>
    <row r="40" spans="2:12" ht="18" x14ac:dyDescent="0.25">
      <c r="B40" s="3"/>
      <c r="C40" s="3"/>
      <c r="D40" s="3"/>
      <c r="E40" s="18"/>
      <c r="F40" s="3"/>
      <c r="G40" s="3"/>
      <c r="H40" s="3"/>
      <c r="I40" s="3"/>
      <c r="J40" s="4"/>
      <c r="K40" s="4"/>
      <c r="L40" s="4"/>
    </row>
    <row r="41" spans="2:12" ht="36.75" customHeight="1" x14ac:dyDescent="0.25">
      <c r="B41" s="170" t="s">
        <v>8</v>
      </c>
      <c r="C41" s="171"/>
      <c r="D41" s="171"/>
      <c r="E41" s="171"/>
      <c r="F41" s="172"/>
      <c r="G41" s="45" t="s">
        <v>29</v>
      </c>
      <c r="H41" s="45" t="s">
        <v>67</v>
      </c>
      <c r="I41" s="45" t="s">
        <v>64</v>
      </c>
      <c r="J41" s="45" t="s">
        <v>30</v>
      </c>
      <c r="K41" s="45" t="s">
        <v>31</v>
      </c>
      <c r="L41" s="45" t="s">
        <v>65</v>
      </c>
    </row>
    <row r="42" spans="2:12" x14ac:dyDescent="0.25">
      <c r="B42" s="167">
        <v>1</v>
      </c>
      <c r="C42" s="168"/>
      <c r="D42" s="168"/>
      <c r="E42" s="168"/>
      <c r="F42" s="169"/>
      <c r="G42" s="47">
        <v>2</v>
      </c>
      <c r="H42" s="47">
        <v>3</v>
      </c>
      <c r="I42" s="47">
        <v>4</v>
      </c>
      <c r="J42" s="47">
        <v>5</v>
      </c>
      <c r="K42" s="47" t="s">
        <v>49</v>
      </c>
      <c r="L42" s="47" t="s">
        <v>99</v>
      </c>
    </row>
    <row r="43" spans="2:12" x14ac:dyDescent="0.25">
      <c r="B43" s="10"/>
      <c r="C43" s="10"/>
      <c r="D43" s="10"/>
      <c r="E43" s="10"/>
      <c r="F43" s="10" t="s">
        <v>62</v>
      </c>
      <c r="G43" s="54"/>
      <c r="H43" s="54"/>
      <c r="I43" s="54"/>
      <c r="J43" s="55"/>
      <c r="K43" s="37"/>
      <c r="L43" s="37"/>
    </row>
    <row r="44" spans="2:12" x14ac:dyDescent="0.25">
      <c r="B44" s="91">
        <v>3</v>
      </c>
      <c r="C44" s="91"/>
      <c r="D44" s="91"/>
      <c r="E44" s="91"/>
      <c r="F44" s="91" t="s">
        <v>4</v>
      </c>
      <c r="G44" s="90">
        <f>G45+G52+G82+G90</f>
        <v>6524432.6799999997</v>
      </c>
      <c r="H44" s="90">
        <f t="shared" ref="H44:J44" si="2">H45+H52+H82+H90</f>
        <v>12813381.25</v>
      </c>
      <c r="I44" s="90">
        <f t="shared" si="2"/>
        <v>0</v>
      </c>
      <c r="J44" s="90">
        <f t="shared" si="2"/>
        <v>7714133.0000000009</v>
      </c>
      <c r="K44" s="96">
        <f>J44/G44*100</f>
        <v>118.23454050873895</v>
      </c>
      <c r="L44" s="96">
        <f t="shared" ref="L44:L82" si="3">J44/H44*100</f>
        <v>60.203726475398533</v>
      </c>
    </row>
    <row r="45" spans="2:12" x14ac:dyDescent="0.25">
      <c r="B45" s="67"/>
      <c r="C45" s="66">
        <v>31</v>
      </c>
      <c r="D45" s="66"/>
      <c r="E45" s="66"/>
      <c r="F45" s="66" t="s">
        <v>5</v>
      </c>
      <c r="G45" s="75">
        <f>G46+G49+G50</f>
        <v>2071518.83</v>
      </c>
      <c r="H45" s="75">
        <f t="shared" ref="H45:J45" si="4">H46+H49+H50</f>
        <v>4609269.9000000004</v>
      </c>
      <c r="I45" s="75">
        <f t="shared" si="4"/>
        <v>0</v>
      </c>
      <c r="J45" s="75">
        <f t="shared" si="4"/>
        <v>2225985.73</v>
      </c>
      <c r="K45" s="65">
        <f>J45/G45*100</f>
        <v>107.45669784715402</v>
      </c>
      <c r="L45" s="65">
        <f t="shared" si="3"/>
        <v>48.293672930717285</v>
      </c>
    </row>
    <row r="46" spans="2:12" x14ac:dyDescent="0.25">
      <c r="B46" s="11"/>
      <c r="C46" s="11"/>
      <c r="D46" s="81">
        <v>311</v>
      </c>
      <c r="E46" s="81"/>
      <c r="F46" s="81" t="s">
        <v>44</v>
      </c>
      <c r="G46" s="83">
        <f>G47+G48</f>
        <v>1703566.54</v>
      </c>
      <c r="H46" s="83">
        <f t="shared" ref="H46:J46" si="5">H47+H48</f>
        <v>3784341.71</v>
      </c>
      <c r="I46" s="83">
        <f t="shared" si="5"/>
        <v>0</v>
      </c>
      <c r="J46" s="83">
        <f t="shared" si="5"/>
        <v>1818842.27</v>
      </c>
      <c r="K46" s="84">
        <f>J46/G46*100</f>
        <v>106.76672893563641</v>
      </c>
      <c r="L46" s="84">
        <f t="shared" si="3"/>
        <v>48.062315968818794</v>
      </c>
    </row>
    <row r="47" spans="2:12" x14ac:dyDescent="0.25">
      <c r="B47" s="11"/>
      <c r="C47" s="11"/>
      <c r="D47" s="11"/>
      <c r="E47" s="11">
        <v>3111</v>
      </c>
      <c r="F47" s="12" t="s">
        <v>45</v>
      </c>
      <c r="G47" s="54">
        <v>1695206.04</v>
      </c>
      <c r="H47" s="54">
        <v>3767643.85</v>
      </c>
      <c r="I47" s="54"/>
      <c r="J47" s="55">
        <v>1810341.49</v>
      </c>
      <c r="K47" s="55">
        <f t="shared" ref="K47:K48" si="6">J47/G47*100</f>
        <v>106.791826319826</v>
      </c>
      <c r="L47" s="55">
        <f t="shared" si="3"/>
        <v>48.049697956456264</v>
      </c>
    </row>
    <row r="48" spans="2:12" x14ac:dyDescent="0.25">
      <c r="B48" s="11"/>
      <c r="C48" s="11"/>
      <c r="D48" s="11"/>
      <c r="E48" s="11">
        <v>3112</v>
      </c>
      <c r="F48" s="12" t="s">
        <v>100</v>
      </c>
      <c r="G48" s="54">
        <v>8360.5</v>
      </c>
      <c r="H48" s="54">
        <v>16697.86</v>
      </c>
      <c r="I48" s="54"/>
      <c r="J48" s="55">
        <v>8500.7800000000007</v>
      </c>
      <c r="K48" s="55">
        <f t="shared" si="6"/>
        <v>101.6778900783446</v>
      </c>
      <c r="L48" s="55">
        <f t="shared" si="3"/>
        <v>50.909397970757929</v>
      </c>
    </row>
    <row r="49" spans="2:12" x14ac:dyDescent="0.25">
      <c r="B49" s="11"/>
      <c r="C49" s="11"/>
      <c r="D49" s="81">
        <v>312</v>
      </c>
      <c r="E49" s="81"/>
      <c r="F49" s="81" t="s">
        <v>143</v>
      </c>
      <c r="G49" s="83">
        <v>88661.759999999995</v>
      </c>
      <c r="H49" s="83">
        <v>236291.19</v>
      </c>
      <c r="I49" s="83"/>
      <c r="J49" s="84">
        <v>103120.32000000001</v>
      </c>
      <c r="K49" s="84">
        <f>J49/G49*100</f>
        <v>116.30754904933087</v>
      </c>
      <c r="L49" s="84">
        <f t="shared" si="3"/>
        <v>43.641203889150503</v>
      </c>
    </row>
    <row r="50" spans="2:12" x14ac:dyDescent="0.25">
      <c r="B50" s="11"/>
      <c r="C50" s="11"/>
      <c r="D50" s="81">
        <v>313</v>
      </c>
      <c r="E50" s="81"/>
      <c r="F50" s="81" t="s">
        <v>101</v>
      </c>
      <c r="G50" s="83">
        <f>G51</f>
        <v>279290.53000000003</v>
      </c>
      <c r="H50" s="83">
        <f t="shared" ref="H50:J50" si="7">H51</f>
        <v>588637</v>
      </c>
      <c r="I50" s="83">
        <f t="shared" si="7"/>
        <v>0</v>
      </c>
      <c r="J50" s="83">
        <f t="shared" si="7"/>
        <v>304023.14</v>
      </c>
      <c r="K50" s="84">
        <f>J50/G50*100</f>
        <v>108.85551328933352</v>
      </c>
      <c r="L50" s="84">
        <f t="shared" si="3"/>
        <v>51.648662928086409</v>
      </c>
    </row>
    <row r="51" spans="2:12" x14ac:dyDescent="0.25">
      <c r="B51" s="11"/>
      <c r="C51" s="11"/>
      <c r="D51" s="11"/>
      <c r="E51" s="11">
        <v>3132</v>
      </c>
      <c r="F51" s="12" t="s">
        <v>102</v>
      </c>
      <c r="G51" s="54">
        <v>279290.53000000003</v>
      </c>
      <c r="H51" s="54">
        <v>588637</v>
      </c>
      <c r="I51" s="54"/>
      <c r="J51" s="55">
        <v>304023.14</v>
      </c>
      <c r="K51" s="55">
        <f t="shared" ref="K51" si="8">J51/G51*100</f>
        <v>108.85551328933352</v>
      </c>
      <c r="L51" s="55">
        <f t="shared" si="3"/>
        <v>51.648662928086409</v>
      </c>
    </row>
    <row r="52" spans="2:12" x14ac:dyDescent="0.25">
      <c r="B52" s="62"/>
      <c r="C52" s="62">
        <v>32</v>
      </c>
      <c r="D52" s="63"/>
      <c r="E52" s="63"/>
      <c r="F52" s="62" t="s">
        <v>14</v>
      </c>
      <c r="G52" s="75">
        <f>G53+G58+G65+G75</f>
        <v>4422261.1399999997</v>
      </c>
      <c r="H52" s="75">
        <f t="shared" ref="H52:J52" si="9">H53+H58+H65+H75</f>
        <v>8133020.669999999</v>
      </c>
      <c r="I52" s="75">
        <f t="shared" si="9"/>
        <v>0</v>
      </c>
      <c r="J52" s="75">
        <f t="shared" si="9"/>
        <v>5477256.3000000007</v>
      </c>
      <c r="K52" s="65">
        <f>J52/G52*100</f>
        <v>123.85646452348587</v>
      </c>
      <c r="L52" s="65">
        <f t="shared" si="3"/>
        <v>67.345904089531857</v>
      </c>
    </row>
    <row r="53" spans="2:12" x14ac:dyDescent="0.25">
      <c r="B53" s="11"/>
      <c r="C53" s="11"/>
      <c r="D53" s="81">
        <v>321</v>
      </c>
      <c r="E53" s="81"/>
      <c r="F53" s="81" t="s">
        <v>46</v>
      </c>
      <c r="G53" s="83">
        <f>G54+G55+G56+G57</f>
        <v>91981.79</v>
      </c>
      <c r="H53" s="83">
        <f t="shared" ref="H53:J53" si="10">H54+H55+H56+H57</f>
        <v>211520.18</v>
      </c>
      <c r="I53" s="83">
        <f t="shared" si="10"/>
        <v>0</v>
      </c>
      <c r="J53" s="83">
        <f t="shared" si="10"/>
        <v>114027.53</v>
      </c>
      <c r="K53" s="84">
        <f>J53/G53*100</f>
        <v>123.96750487243182</v>
      </c>
      <c r="L53" s="84">
        <f t="shared" si="3"/>
        <v>53.908582150412322</v>
      </c>
    </row>
    <row r="54" spans="2:12" x14ac:dyDescent="0.25">
      <c r="B54" s="11"/>
      <c r="C54" s="21"/>
      <c r="D54" s="11"/>
      <c r="E54" s="11">
        <v>3211</v>
      </c>
      <c r="F54" s="16" t="s">
        <v>47</v>
      </c>
      <c r="G54" s="54">
        <v>26995.54</v>
      </c>
      <c r="H54" s="54">
        <v>64318.34</v>
      </c>
      <c r="I54" s="54"/>
      <c r="J54" s="55">
        <v>32438.59</v>
      </c>
      <c r="K54" s="55">
        <f t="shared" ref="K54:K57" si="11">J54/G54*100</f>
        <v>120.16277503617263</v>
      </c>
      <c r="L54" s="55">
        <f t="shared" si="3"/>
        <v>50.434432853832988</v>
      </c>
    </row>
    <row r="55" spans="2:12" x14ac:dyDescent="0.25">
      <c r="B55" s="11"/>
      <c r="C55" s="21"/>
      <c r="D55" s="12"/>
      <c r="E55" s="11">
        <v>3212</v>
      </c>
      <c r="F55" s="12" t="s">
        <v>103</v>
      </c>
      <c r="G55" s="54">
        <v>59904.56</v>
      </c>
      <c r="H55" s="54">
        <v>130186.56</v>
      </c>
      <c r="I55" s="54"/>
      <c r="J55" s="55">
        <v>67918.36</v>
      </c>
      <c r="K55" s="55">
        <f t="shared" si="11"/>
        <v>113.3776126558646</v>
      </c>
      <c r="L55" s="55">
        <f t="shared" si="3"/>
        <v>52.170024309729058</v>
      </c>
    </row>
    <row r="56" spans="2:12" x14ac:dyDescent="0.25">
      <c r="B56" s="11"/>
      <c r="C56" s="11"/>
      <c r="D56" s="12"/>
      <c r="E56" s="12">
        <v>3213</v>
      </c>
      <c r="F56" s="12" t="s">
        <v>104</v>
      </c>
      <c r="G56" s="54">
        <v>4747.76</v>
      </c>
      <c r="H56" s="54">
        <v>13917.53</v>
      </c>
      <c r="I56" s="54"/>
      <c r="J56" s="55">
        <v>11805.38</v>
      </c>
      <c r="K56" s="55">
        <f t="shared" si="11"/>
        <v>248.65157463730264</v>
      </c>
      <c r="L56" s="55">
        <f t="shared" si="3"/>
        <v>84.82381572017448</v>
      </c>
    </row>
    <row r="57" spans="2:12" x14ac:dyDescent="0.25">
      <c r="B57" s="11"/>
      <c r="C57" s="11"/>
      <c r="D57" s="12"/>
      <c r="E57" s="12">
        <v>3214</v>
      </c>
      <c r="F57" s="12" t="s">
        <v>105</v>
      </c>
      <c r="G57" s="54">
        <v>333.93</v>
      </c>
      <c r="H57" s="54">
        <v>3097.75</v>
      </c>
      <c r="I57" s="54"/>
      <c r="J57" s="55">
        <v>1865.2</v>
      </c>
      <c r="K57" s="55">
        <f t="shared" si="11"/>
        <v>558.56017728266409</v>
      </c>
      <c r="L57" s="55">
        <f t="shared" si="3"/>
        <v>60.211443789847472</v>
      </c>
    </row>
    <row r="58" spans="2:12" x14ac:dyDescent="0.25">
      <c r="B58" s="11"/>
      <c r="C58" s="11"/>
      <c r="D58" s="82">
        <v>322</v>
      </c>
      <c r="E58" s="82"/>
      <c r="F58" s="81" t="s">
        <v>106</v>
      </c>
      <c r="G58" s="83">
        <f>G59+G60+G61+G62+G63+G64</f>
        <v>3689590.7099999995</v>
      </c>
      <c r="H58" s="83">
        <f t="shared" ref="H58:J58" si="12">H59+H60+H61+H62+H63+H64</f>
        <v>6347781.46</v>
      </c>
      <c r="I58" s="83">
        <f t="shared" si="12"/>
        <v>0</v>
      </c>
      <c r="J58" s="83">
        <f t="shared" si="12"/>
        <v>4786484.38</v>
      </c>
      <c r="K58" s="84">
        <f>J58/G58*100</f>
        <v>129.72941326600426</v>
      </c>
      <c r="L58" s="84">
        <f t="shared" si="3"/>
        <v>75.404051165932856</v>
      </c>
    </row>
    <row r="59" spans="2:12" x14ac:dyDescent="0.25">
      <c r="B59" s="11"/>
      <c r="C59" s="11"/>
      <c r="D59" s="12"/>
      <c r="E59" s="12">
        <v>3221</v>
      </c>
      <c r="F59" s="12" t="s">
        <v>107</v>
      </c>
      <c r="G59" s="54">
        <v>12849.78</v>
      </c>
      <c r="H59" s="54">
        <v>27193.58</v>
      </c>
      <c r="I59" s="54"/>
      <c r="J59" s="55">
        <v>17883.72</v>
      </c>
      <c r="K59" s="55">
        <f t="shared" ref="K59:K64" si="13">J59/G59*100</f>
        <v>139.17530105573792</v>
      </c>
      <c r="L59" s="55">
        <f t="shared" si="3"/>
        <v>65.764492942819601</v>
      </c>
    </row>
    <row r="60" spans="2:12" x14ac:dyDescent="0.25">
      <c r="B60" s="11"/>
      <c r="C60" s="11"/>
      <c r="D60" s="12"/>
      <c r="E60" s="12">
        <v>3222</v>
      </c>
      <c r="F60" s="12" t="s">
        <v>108</v>
      </c>
      <c r="G60" s="54">
        <v>3518554.8</v>
      </c>
      <c r="H60" s="54">
        <v>5969713.71</v>
      </c>
      <c r="I60" s="54"/>
      <c r="J60" s="55">
        <v>4626969.45</v>
      </c>
      <c r="K60" s="55">
        <f t="shared" si="13"/>
        <v>131.50198627004474</v>
      </c>
      <c r="L60" s="55">
        <f t="shared" si="3"/>
        <v>77.507392728888505</v>
      </c>
    </row>
    <row r="61" spans="2:12" x14ac:dyDescent="0.25">
      <c r="B61" s="11"/>
      <c r="C61" s="11"/>
      <c r="D61" s="12"/>
      <c r="E61" s="12">
        <v>3223</v>
      </c>
      <c r="F61" s="12" t="s">
        <v>109</v>
      </c>
      <c r="G61" s="54">
        <v>132458.85999999999</v>
      </c>
      <c r="H61" s="54">
        <v>303938.08</v>
      </c>
      <c r="I61" s="54"/>
      <c r="J61" s="55">
        <v>116136.63</v>
      </c>
      <c r="K61" s="55">
        <f t="shared" si="13"/>
        <v>87.677509832109394</v>
      </c>
      <c r="L61" s="55">
        <f t="shared" si="3"/>
        <v>38.21062171610744</v>
      </c>
    </row>
    <row r="62" spans="2:12" x14ac:dyDescent="0.25">
      <c r="B62" s="11"/>
      <c r="C62" s="11"/>
      <c r="D62" s="12"/>
      <c r="E62" s="12">
        <v>3224</v>
      </c>
      <c r="F62" s="12" t="s">
        <v>110</v>
      </c>
      <c r="G62" s="54">
        <v>22591.27</v>
      </c>
      <c r="H62" s="54">
        <v>38269.29</v>
      </c>
      <c r="I62" s="54"/>
      <c r="J62" s="55">
        <v>19666.669999999998</v>
      </c>
      <c r="K62" s="55">
        <f t="shared" si="13"/>
        <v>87.054291325808592</v>
      </c>
      <c r="L62" s="55">
        <f t="shared" si="3"/>
        <v>51.390213928714111</v>
      </c>
    </row>
    <row r="63" spans="2:12" x14ac:dyDescent="0.25">
      <c r="B63" s="11"/>
      <c r="C63" s="11"/>
      <c r="D63" s="12"/>
      <c r="E63" s="12">
        <v>3225</v>
      </c>
      <c r="F63" s="12" t="s">
        <v>111</v>
      </c>
      <c r="G63" s="54">
        <v>1359.51</v>
      </c>
      <c r="H63" s="54">
        <v>4460.8100000000004</v>
      </c>
      <c r="I63" s="54"/>
      <c r="J63" s="55">
        <v>1013.46</v>
      </c>
      <c r="K63" s="55">
        <f t="shared" si="13"/>
        <v>74.545976123750464</v>
      </c>
      <c r="L63" s="55">
        <f t="shared" si="3"/>
        <v>22.719192254321523</v>
      </c>
    </row>
    <row r="64" spans="2:12" x14ac:dyDescent="0.25">
      <c r="B64" s="11"/>
      <c r="C64" s="11"/>
      <c r="D64" s="12"/>
      <c r="E64" s="12">
        <v>3227</v>
      </c>
      <c r="F64" s="12" t="s">
        <v>112</v>
      </c>
      <c r="G64" s="54">
        <v>1776.49</v>
      </c>
      <c r="H64" s="54">
        <v>4205.99</v>
      </c>
      <c r="I64" s="54"/>
      <c r="J64" s="55">
        <v>4814.45</v>
      </c>
      <c r="K64" s="55">
        <f t="shared" si="13"/>
        <v>271.00912473472971</v>
      </c>
      <c r="L64" s="55">
        <f t="shared" si="3"/>
        <v>114.46651085713471</v>
      </c>
    </row>
    <row r="65" spans="2:12" x14ac:dyDescent="0.25">
      <c r="B65" s="11"/>
      <c r="C65" s="11"/>
      <c r="D65" s="82">
        <v>323</v>
      </c>
      <c r="E65" s="82"/>
      <c r="F65" s="81" t="s">
        <v>113</v>
      </c>
      <c r="G65" s="83">
        <f>G66+G67+G68+G69+G70+G71+G72+G73+G74</f>
        <v>492388.06</v>
      </c>
      <c r="H65" s="83">
        <f t="shared" ref="H65:J65" si="14">H66+H67+H68+H69+H70+H71+H72+H73+H74</f>
        <v>1134656.1499999999</v>
      </c>
      <c r="I65" s="83">
        <f t="shared" si="14"/>
        <v>0</v>
      </c>
      <c r="J65" s="83">
        <f t="shared" si="14"/>
        <v>476994.03</v>
      </c>
      <c r="K65" s="84">
        <f>J65/G65*100</f>
        <v>96.873598031601333</v>
      </c>
      <c r="L65" s="84">
        <f t="shared" si="3"/>
        <v>42.038641398101092</v>
      </c>
    </row>
    <row r="66" spans="2:12" x14ac:dyDescent="0.25">
      <c r="B66" s="11"/>
      <c r="C66" s="11"/>
      <c r="D66" s="12"/>
      <c r="E66" s="12">
        <v>3231</v>
      </c>
      <c r="F66" s="12" t="s">
        <v>114</v>
      </c>
      <c r="G66" s="54">
        <v>43351.9</v>
      </c>
      <c r="H66" s="54">
        <v>132435.53</v>
      </c>
      <c r="I66" s="54"/>
      <c r="J66" s="55">
        <v>40286.660000000003</v>
      </c>
      <c r="K66" s="55">
        <f t="shared" ref="K66:K74" si="15">J66/G66*100</f>
        <v>92.929398711475159</v>
      </c>
      <c r="L66" s="55">
        <f t="shared" si="3"/>
        <v>30.419827670112397</v>
      </c>
    </row>
    <row r="67" spans="2:12" x14ac:dyDescent="0.25">
      <c r="B67" s="11"/>
      <c r="C67" s="11"/>
      <c r="D67" s="12"/>
      <c r="E67" s="12">
        <v>3232</v>
      </c>
      <c r="F67" s="12" t="s">
        <v>115</v>
      </c>
      <c r="G67" s="54">
        <v>68119.13</v>
      </c>
      <c r="H67" s="54">
        <v>99114.47</v>
      </c>
      <c r="I67" s="54"/>
      <c r="J67" s="55">
        <v>65256.37</v>
      </c>
      <c r="K67" s="55">
        <f t="shared" si="15"/>
        <v>95.797421370472577</v>
      </c>
      <c r="L67" s="55">
        <f t="shared" si="3"/>
        <v>65.839397617724245</v>
      </c>
    </row>
    <row r="68" spans="2:12" x14ac:dyDescent="0.25">
      <c r="B68" s="11"/>
      <c r="C68" s="11"/>
      <c r="D68" s="12"/>
      <c r="E68" s="12">
        <v>3233</v>
      </c>
      <c r="F68" s="12" t="s">
        <v>116</v>
      </c>
      <c r="G68" s="54">
        <v>58944.91</v>
      </c>
      <c r="H68" s="54">
        <v>112150.77</v>
      </c>
      <c r="I68" s="54"/>
      <c r="J68" s="55">
        <v>42450.11</v>
      </c>
      <c r="K68" s="55">
        <f t="shared" si="15"/>
        <v>72.016582941597491</v>
      </c>
      <c r="L68" s="55">
        <f t="shared" si="3"/>
        <v>37.850930492942666</v>
      </c>
    </row>
    <row r="69" spans="2:12" x14ac:dyDescent="0.25">
      <c r="B69" s="11"/>
      <c r="C69" s="11"/>
      <c r="D69" s="12"/>
      <c r="E69" s="12">
        <v>3234</v>
      </c>
      <c r="F69" s="12" t="s">
        <v>117</v>
      </c>
      <c r="G69" s="54">
        <v>33712.230000000003</v>
      </c>
      <c r="H69" s="54">
        <v>50982.28</v>
      </c>
      <c r="I69" s="54"/>
      <c r="J69" s="55">
        <v>20702.259999999998</v>
      </c>
      <c r="K69" s="55">
        <f t="shared" si="15"/>
        <v>61.408752847260459</v>
      </c>
      <c r="L69" s="55">
        <f t="shared" si="3"/>
        <v>40.606775530635346</v>
      </c>
    </row>
    <row r="70" spans="2:12" x14ac:dyDescent="0.25">
      <c r="B70" s="11"/>
      <c r="C70" s="11"/>
      <c r="D70" s="12"/>
      <c r="E70" s="12">
        <v>3235</v>
      </c>
      <c r="F70" s="12" t="s">
        <v>118</v>
      </c>
      <c r="G70" s="54">
        <v>57222.080000000002</v>
      </c>
      <c r="H70" s="54">
        <v>95302.94</v>
      </c>
      <c r="I70" s="54"/>
      <c r="J70" s="55">
        <v>67382.259999999995</v>
      </c>
      <c r="K70" s="55">
        <f t="shared" si="15"/>
        <v>117.75569849960014</v>
      </c>
      <c r="L70" s="55">
        <f t="shared" si="3"/>
        <v>70.703233289550141</v>
      </c>
    </row>
    <row r="71" spans="2:12" x14ac:dyDescent="0.25">
      <c r="B71" s="11"/>
      <c r="C71" s="11"/>
      <c r="D71" s="12"/>
      <c r="E71" s="12">
        <v>3236</v>
      </c>
      <c r="F71" s="12" t="s">
        <v>119</v>
      </c>
      <c r="G71" s="54">
        <v>2940.06</v>
      </c>
      <c r="H71" s="54">
        <v>6952.48</v>
      </c>
      <c r="I71" s="54"/>
      <c r="J71" s="55">
        <v>3106.5</v>
      </c>
      <c r="K71" s="55">
        <f t="shared" si="15"/>
        <v>105.66110895696006</v>
      </c>
      <c r="L71" s="55">
        <f t="shared" si="3"/>
        <v>44.681897682553569</v>
      </c>
    </row>
    <row r="72" spans="2:12" x14ac:dyDescent="0.25">
      <c r="B72" s="11"/>
      <c r="C72" s="11"/>
      <c r="D72" s="12"/>
      <c r="E72" s="12">
        <v>3237</v>
      </c>
      <c r="F72" s="12" t="s">
        <v>120</v>
      </c>
      <c r="G72" s="54">
        <v>81651.839999999997</v>
      </c>
      <c r="H72" s="54">
        <v>251677.68</v>
      </c>
      <c r="I72" s="54"/>
      <c r="J72" s="55">
        <v>86921.49</v>
      </c>
      <c r="K72" s="55">
        <f t="shared" si="15"/>
        <v>106.45380434782609</v>
      </c>
      <c r="L72" s="55">
        <f t="shared" si="3"/>
        <v>34.536829010820504</v>
      </c>
    </row>
    <row r="73" spans="2:12" x14ac:dyDescent="0.25">
      <c r="B73" s="11"/>
      <c r="C73" s="11"/>
      <c r="D73" s="12"/>
      <c r="E73" s="12">
        <v>3238</v>
      </c>
      <c r="F73" s="12" t="s">
        <v>121</v>
      </c>
      <c r="G73" s="54">
        <v>4160.8599999999997</v>
      </c>
      <c r="H73" s="54">
        <v>8769</v>
      </c>
      <c r="I73" s="54"/>
      <c r="J73" s="55">
        <v>4785</v>
      </c>
      <c r="K73" s="55">
        <f t="shared" si="15"/>
        <v>115.00026436842386</v>
      </c>
      <c r="L73" s="55">
        <f t="shared" si="3"/>
        <v>54.567225453301404</v>
      </c>
    </row>
    <row r="74" spans="2:12" x14ac:dyDescent="0.25">
      <c r="B74" s="11"/>
      <c r="C74" s="11"/>
      <c r="D74" s="12"/>
      <c r="E74" s="12">
        <v>3239</v>
      </c>
      <c r="F74" s="12" t="s">
        <v>122</v>
      </c>
      <c r="G74" s="54">
        <v>142285.04999999999</v>
      </c>
      <c r="H74" s="54">
        <v>377271</v>
      </c>
      <c r="I74" s="54"/>
      <c r="J74" s="55">
        <v>146103.38</v>
      </c>
      <c r="K74" s="55">
        <f t="shared" si="15"/>
        <v>102.6835777897959</v>
      </c>
      <c r="L74" s="55">
        <f t="shared" si="3"/>
        <v>38.726374409906938</v>
      </c>
    </row>
    <row r="75" spans="2:12" x14ac:dyDescent="0.25">
      <c r="B75" s="11"/>
      <c r="C75" s="11"/>
      <c r="D75" s="82">
        <v>329</v>
      </c>
      <c r="E75" s="82"/>
      <c r="F75" s="81" t="s">
        <v>123</v>
      </c>
      <c r="G75" s="83">
        <f>G76+G77+G78+G79+G80+G81</f>
        <v>148300.58000000002</v>
      </c>
      <c r="H75" s="83">
        <f t="shared" ref="H75:J75" si="16">H76+H77+H78+H79+H80+H81</f>
        <v>439062.88</v>
      </c>
      <c r="I75" s="83">
        <f t="shared" si="16"/>
        <v>0</v>
      </c>
      <c r="J75" s="83">
        <f t="shared" si="16"/>
        <v>99750.36</v>
      </c>
      <c r="K75" s="84">
        <f>J75/G75*100</f>
        <v>67.262285825180186</v>
      </c>
      <c r="L75" s="84">
        <f t="shared" si="3"/>
        <v>22.718923540063326</v>
      </c>
    </row>
    <row r="76" spans="2:12" ht="25.5" x14ac:dyDescent="0.25">
      <c r="B76" s="11"/>
      <c r="C76" s="11"/>
      <c r="D76" s="12"/>
      <c r="E76" s="12">
        <v>3291</v>
      </c>
      <c r="F76" s="16" t="s">
        <v>124</v>
      </c>
      <c r="G76" s="54">
        <v>10236.49</v>
      </c>
      <c r="H76" s="54">
        <v>24574.959999999999</v>
      </c>
      <c r="I76" s="54"/>
      <c r="J76" s="55">
        <v>10236.75</v>
      </c>
      <c r="K76" s="55">
        <f t="shared" ref="K76:K81" si="17">J76/G76*100</f>
        <v>100.0025399331216</v>
      </c>
      <c r="L76" s="55">
        <f t="shared" si="3"/>
        <v>41.655205135633999</v>
      </c>
    </row>
    <row r="77" spans="2:12" x14ac:dyDescent="0.25">
      <c r="B77" s="11"/>
      <c r="C77" s="11"/>
      <c r="D77" s="12"/>
      <c r="E77" s="12">
        <v>3292</v>
      </c>
      <c r="F77" s="12" t="s">
        <v>125</v>
      </c>
      <c r="G77" s="54">
        <v>13960.3</v>
      </c>
      <c r="H77" s="54">
        <v>41430.75</v>
      </c>
      <c r="I77" s="54"/>
      <c r="J77" s="55">
        <v>11347.42</v>
      </c>
      <c r="K77" s="55">
        <f t="shared" si="17"/>
        <v>81.283496772991995</v>
      </c>
      <c r="L77" s="55">
        <f t="shared" si="3"/>
        <v>27.388883860417685</v>
      </c>
    </row>
    <row r="78" spans="2:12" x14ac:dyDescent="0.25">
      <c r="B78" s="11"/>
      <c r="C78" s="11"/>
      <c r="D78" s="12"/>
      <c r="E78" s="12">
        <v>3293</v>
      </c>
      <c r="F78" s="12" t="s">
        <v>126</v>
      </c>
      <c r="G78" s="54">
        <v>33978.480000000003</v>
      </c>
      <c r="H78" s="54">
        <v>72709.399999999994</v>
      </c>
      <c r="I78" s="54"/>
      <c r="J78" s="55">
        <v>50208.08</v>
      </c>
      <c r="K78" s="55">
        <f t="shared" si="17"/>
        <v>147.76434967073274</v>
      </c>
      <c r="L78" s="55">
        <f t="shared" si="3"/>
        <v>69.053079794359476</v>
      </c>
    </row>
    <row r="79" spans="2:12" x14ac:dyDescent="0.25">
      <c r="B79" s="11"/>
      <c r="C79" s="11"/>
      <c r="D79" s="12"/>
      <c r="E79" s="12">
        <v>3294</v>
      </c>
      <c r="F79" s="12" t="s">
        <v>127</v>
      </c>
      <c r="G79" s="54">
        <v>2554.91</v>
      </c>
      <c r="H79" s="54">
        <v>4678.4799999999996</v>
      </c>
      <c r="I79" s="54"/>
      <c r="J79" s="55">
        <v>2388.08</v>
      </c>
      <c r="K79" s="55">
        <f t="shared" si="17"/>
        <v>93.470220086030437</v>
      </c>
      <c r="L79" s="55">
        <f t="shared" si="3"/>
        <v>51.043928797387181</v>
      </c>
    </row>
    <row r="80" spans="2:12" x14ac:dyDescent="0.25">
      <c r="B80" s="11"/>
      <c r="C80" s="11"/>
      <c r="D80" s="12"/>
      <c r="E80" s="12">
        <v>3295</v>
      </c>
      <c r="F80" s="12" t="s">
        <v>128</v>
      </c>
      <c r="G80" s="54">
        <v>8454.43</v>
      </c>
      <c r="H80" s="54">
        <v>17322.09</v>
      </c>
      <c r="I80" s="54"/>
      <c r="J80" s="55">
        <v>8767.65</v>
      </c>
      <c r="K80" s="55">
        <f t="shared" si="17"/>
        <v>103.70480328064696</v>
      </c>
      <c r="L80" s="55">
        <f t="shared" si="3"/>
        <v>50.615428045922862</v>
      </c>
    </row>
    <row r="81" spans="2:12" x14ac:dyDescent="0.25">
      <c r="B81" s="11"/>
      <c r="C81" s="11"/>
      <c r="D81" s="12"/>
      <c r="E81" s="12">
        <v>3299</v>
      </c>
      <c r="F81" s="12" t="s">
        <v>129</v>
      </c>
      <c r="G81" s="54">
        <v>79115.97</v>
      </c>
      <c r="H81" s="54">
        <v>278347.2</v>
      </c>
      <c r="I81" s="54"/>
      <c r="J81" s="55">
        <v>16802.38</v>
      </c>
      <c r="K81" s="55">
        <f t="shared" si="17"/>
        <v>21.237659097145624</v>
      </c>
      <c r="L81" s="55">
        <f t="shared" si="3"/>
        <v>6.0364824938062966</v>
      </c>
    </row>
    <row r="82" spans="2:12" x14ac:dyDescent="0.25">
      <c r="B82" s="62"/>
      <c r="C82" s="62">
        <v>34</v>
      </c>
      <c r="D82" s="63"/>
      <c r="E82" s="63"/>
      <c r="F82" s="63" t="s">
        <v>130</v>
      </c>
      <c r="G82" s="75">
        <f>G83+G85</f>
        <v>18302.150000000001</v>
      </c>
      <c r="H82" s="75">
        <f t="shared" ref="H82:J82" si="18">H83+H85</f>
        <v>57964.400000000009</v>
      </c>
      <c r="I82" s="75">
        <f t="shared" si="18"/>
        <v>0</v>
      </c>
      <c r="J82" s="75">
        <f t="shared" si="18"/>
        <v>9684.3300000000017</v>
      </c>
      <c r="K82" s="65">
        <f>J82/G82*100</f>
        <v>52.913619438153447</v>
      </c>
      <c r="L82" s="65">
        <f t="shared" si="3"/>
        <v>16.707375561551572</v>
      </c>
    </row>
    <row r="83" spans="2:12" x14ac:dyDescent="0.25">
      <c r="B83" s="11"/>
      <c r="C83" s="11"/>
      <c r="D83" s="82">
        <v>342</v>
      </c>
      <c r="E83" s="82"/>
      <c r="F83" s="81" t="s">
        <v>131</v>
      </c>
      <c r="G83" s="83">
        <f>G84</f>
        <v>0</v>
      </c>
      <c r="H83" s="83">
        <f t="shared" ref="H83:J83" si="19">H84</f>
        <v>0</v>
      </c>
      <c r="I83" s="83">
        <f t="shared" si="19"/>
        <v>0</v>
      </c>
      <c r="J83" s="83">
        <f t="shared" si="19"/>
        <v>326</v>
      </c>
      <c r="K83" s="84"/>
      <c r="L83" s="84"/>
    </row>
    <row r="84" spans="2:12" ht="25.5" x14ac:dyDescent="0.25">
      <c r="B84" s="11"/>
      <c r="C84" s="11"/>
      <c r="D84" s="12"/>
      <c r="E84" s="12">
        <v>3423</v>
      </c>
      <c r="F84" s="78" t="s">
        <v>132</v>
      </c>
      <c r="G84" s="54">
        <v>0</v>
      </c>
      <c r="H84" s="54">
        <v>0</v>
      </c>
      <c r="I84" s="54"/>
      <c r="J84" s="55">
        <v>326</v>
      </c>
      <c r="K84" s="55"/>
      <c r="L84" s="37"/>
    </row>
    <row r="85" spans="2:12" x14ac:dyDescent="0.25">
      <c r="B85" s="11"/>
      <c r="C85" s="11"/>
      <c r="D85" s="82">
        <v>343</v>
      </c>
      <c r="E85" s="82"/>
      <c r="F85" s="81" t="s">
        <v>133</v>
      </c>
      <c r="G85" s="83">
        <f>G86+G87+G88+G89</f>
        <v>18302.150000000001</v>
      </c>
      <c r="H85" s="83">
        <f t="shared" ref="H85:J85" si="20">H86+H87+H88+H89</f>
        <v>57964.400000000009</v>
      </c>
      <c r="I85" s="83">
        <f t="shared" si="20"/>
        <v>0</v>
      </c>
      <c r="J85" s="83">
        <f t="shared" si="20"/>
        <v>9358.3300000000017</v>
      </c>
      <c r="K85" s="84">
        <f>J85/G85*100</f>
        <v>51.132407941143533</v>
      </c>
      <c r="L85" s="84">
        <f>J85/H85*100</f>
        <v>16.144961390094611</v>
      </c>
    </row>
    <row r="86" spans="2:12" x14ac:dyDescent="0.25">
      <c r="B86" s="11"/>
      <c r="C86" s="11"/>
      <c r="D86" s="12"/>
      <c r="E86" s="12">
        <v>3431</v>
      </c>
      <c r="F86" s="12" t="s">
        <v>134</v>
      </c>
      <c r="G86" s="54">
        <v>6812.8</v>
      </c>
      <c r="H86" s="54">
        <v>12195.9</v>
      </c>
      <c r="I86" s="54"/>
      <c r="J86" s="55">
        <v>6891.14</v>
      </c>
      <c r="K86" s="55">
        <f t="shared" ref="K86:K89" si="21">J86/G86*100</f>
        <v>101.14989431658054</v>
      </c>
      <c r="L86" s="55">
        <f>J86/H86*100</f>
        <v>56.503743061192701</v>
      </c>
    </row>
    <row r="87" spans="2:12" ht="25.5" x14ac:dyDescent="0.25">
      <c r="B87" s="11"/>
      <c r="C87" s="11"/>
      <c r="D87" s="12"/>
      <c r="E87" s="12">
        <v>3432</v>
      </c>
      <c r="F87" s="16" t="s">
        <v>135</v>
      </c>
      <c r="G87" s="54">
        <v>6717.72</v>
      </c>
      <c r="H87" s="54">
        <v>0</v>
      </c>
      <c r="I87" s="54"/>
      <c r="J87" s="55">
        <v>0.02</v>
      </c>
      <c r="K87" s="55">
        <f t="shared" si="21"/>
        <v>2.97720059782188E-4</v>
      </c>
      <c r="L87" s="55"/>
    </row>
    <row r="88" spans="2:12" x14ac:dyDescent="0.25">
      <c r="B88" s="11"/>
      <c r="C88" s="11"/>
      <c r="D88" s="12"/>
      <c r="E88" s="12">
        <v>3433</v>
      </c>
      <c r="F88" s="12" t="s">
        <v>136</v>
      </c>
      <c r="G88" s="54">
        <v>3373.52</v>
      </c>
      <c r="H88" s="54">
        <v>33127.980000000003</v>
      </c>
      <c r="I88" s="54"/>
      <c r="J88" s="55">
        <v>1144.04</v>
      </c>
      <c r="K88" s="55">
        <f t="shared" si="21"/>
        <v>33.9123526761365</v>
      </c>
      <c r="L88" s="55">
        <f t="shared" ref="L88:L95" si="22">J88/H88*100</f>
        <v>3.4533949851454868</v>
      </c>
    </row>
    <row r="89" spans="2:12" x14ac:dyDescent="0.25">
      <c r="B89" s="11"/>
      <c r="C89" s="11"/>
      <c r="D89" s="12"/>
      <c r="E89" s="12">
        <v>3434</v>
      </c>
      <c r="F89" s="12" t="s">
        <v>137</v>
      </c>
      <c r="G89" s="54">
        <v>1398.11</v>
      </c>
      <c r="H89" s="54">
        <v>12640.52</v>
      </c>
      <c r="I89" s="54"/>
      <c r="J89" s="55">
        <v>1323.13</v>
      </c>
      <c r="K89" s="55">
        <f t="shared" si="21"/>
        <v>94.637045726015842</v>
      </c>
      <c r="L89" s="55">
        <f t="shared" si="22"/>
        <v>10.467370013258948</v>
      </c>
    </row>
    <row r="90" spans="2:12" x14ac:dyDescent="0.25">
      <c r="B90" s="62"/>
      <c r="C90" s="62">
        <v>38</v>
      </c>
      <c r="D90" s="63"/>
      <c r="E90" s="63"/>
      <c r="F90" s="63" t="s">
        <v>138</v>
      </c>
      <c r="G90" s="75">
        <f>G91+G93</f>
        <v>12350.56</v>
      </c>
      <c r="H90" s="75">
        <f t="shared" ref="H90:J90" si="23">H91+H93</f>
        <v>13126.28</v>
      </c>
      <c r="I90" s="75">
        <f t="shared" si="23"/>
        <v>0</v>
      </c>
      <c r="J90" s="75">
        <f t="shared" si="23"/>
        <v>1206.6399999999999</v>
      </c>
      <c r="K90" s="65">
        <f>J90/G90*100</f>
        <v>9.7699213638895728</v>
      </c>
      <c r="L90" s="65">
        <f t="shared" si="22"/>
        <v>9.1925511264425239</v>
      </c>
    </row>
    <row r="91" spans="2:12" x14ac:dyDescent="0.25">
      <c r="B91" s="11"/>
      <c r="C91" s="11"/>
      <c r="D91" s="82">
        <v>381</v>
      </c>
      <c r="E91" s="82"/>
      <c r="F91" s="81" t="s">
        <v>139</v>
      </c>
      <c r="G91" s="83">
        <f>G92</f>
        <v>1128.1400000000001</v>
      </c>
      <c r="H91" s="83">
        <f t="shared" ref="H91:J91" si="24">H92</f>
        <v>1990.84</v>
      </c>
      <c r="I91" s="83">
        <f t="shared" si="24"/>
        <v>0</v>
      </c>
      <c r="J91" s="83">
        <f t="shared" si="24"/>
        <v>1000</v>
      </c>
      <c r="K91" s="84">
        <f>J91/G91*100</f>
        <v>88.641480667293067</v>
      </c>
      <c r="L91" s="84">
        <f t="shared" si="22"/>
        <v>50.230053645697289</v>
      </c>
    </row>
    <row r="92" spans="2:12" x14ac:dyDescent="0.25">
      <c r="B92" s="11"/>
      <c r="C92" s="11"/>
      <c r="D92" s="12"/>
      <c r="E92" s="12">
        <v>3811</v>
      </c>
      <c r="F92" s="12" t="s">
        <v>140</v>
      </c>
      <c r="G92" s="54">
        <v>1128.1400000000001</v>
      </c>
      <c r="H92" s="54">
        <v>1990.84</v>
      </c>
      <c r="I92" s="54"/>
      <c r="J92" s="55">
        <v>1000</v>
      </c>
      <c r="K92" s="55">
        <f t="shared" ref="K92" si="25">J92/G92*100</f>
        <v>88.641480667293067</v>
      </c>
      <c r="L92" s="55">
        <f t="shared" si="22"/>
        <v>50.230053645697289</v>
      </c>
    </row>
    <row r="93" spans="2:12" x14ac:dyDescent="0.25">
      <c r="B93" s="11"/>
      <c r="C93" s="11"/>
      <c r="D93" s="82">
        <v>383</v>
      </c>
      <c r="E93" s="82"/>
      <c r="F93" s="81" t="s">
        <v>141</v>
      </c>
      <c r="G93" s="83">
        <f>G94</f>
        <v>11222.42</v>
      </c>
      <c r="H93" s="83">
        <f t="shared" ref="H93:J93" si="26">H94</f>
        <v>11135.44</v>
      </c>
      <c r="I93" s="83">
        <f t="shared" si="26"/>
        <v>0</v>
      </c>
      <c r="J93" s="83">
        <f t="shared" si="26"/>
        <v>206.64</v>
      </c>
      <c r="K93" s="84">
        <f>J93/G93*100</f>
        <v>1.8413140837715929</v>
      </c>
      <c r="L93" s="84">
        <f t="shared" si="22"/>
        <v>1.8556967663603769</v>
      </c>
    </row>
    <row r="94" spans="2:12" x14ac:dyDescent="0.25">
      <c r="B94" s="11"/>
      <c r="C94" s="11"/>
      <c r="D94" s="12"/>
      <c r="E94" s="12">
        <v>3831</v>
      </c>
      <c r="F94" s="12" t="s">
        <v>142</v>
      </c>
      <c r="G94" s="54">
        <v>11222.42</v>
      </c>
      <c r="H94" s="54">
        <v>11135.44</v>
      </c>
      <c r="I94" s="54"/>
      <c r="J94" s="55">
        <v>206.64</v>
      </c>
      <c r="K94" s="55">
        <f t="shared" ref="K94" si="27">J94/G94*100</f>
        <v>1.8413140837715929</v>
      </c>
      <c r="L94" s="55">
        <f t="shared" si="22"/>
        <v>1.8556967663603769</v>
      </c>
    </row>
    <row r="95" spans="2:12" x14ac:dyDescent="0.25">
      <c r="B95" s="87">
        <v>4</v>
      </c>
      <c r="C95" s="88"/>
      <c r="D95" s="88"/>
      <c r="E95" s="88"/>
      <c r="F95" s="89" t="s">
        <v>6</v>
      </c>
      <c r="G95" s="90">
        <f>G96+G98</f>
        <v>246319.91000000003</v>
      </c>
      <c r="H95" s="90">
        <f t="shared" ref="H95:J95" si="28">H96+H98</f>
        <v>60500</v>
      </c>
      <c r="I95" s="90">
        <f t="shared" si="28"/>
        <v>0</v>
      </c>
      <c r="J95" s="90">
        <f t="shared" si="28"/>
        <v>74047.039999999994</v>
      </c>
      <c r="K95" s="96">
        <f>J95/G95*100</f>
        <v>30.061329593697877</v>
      </c>
      <c r="L95" s="96">
        <f t="shared" si="22"/>
        <v>122.39180165289257</v>
      </c>
    </row>
    <row r="96" spans="2:12" x14ac:dyDescent="0.25">
      <c r="B96" s="66"/>
      <c r="C96" s="66">
        <v>41</v>
      </c>
      <c r="D96" s="66"/>
      <c r="E96" s="66"/>
      <c r="F96" s="80" t="s">
        <v>7</v>
      </c>
      <c r="G96" s="75"/>
      <c r="H96" s="75"/>
      <c r="I96" s="85"/>
      <c r="J96" s="65"/>
      <c r="K96" s="79"/>
      <c r="L96" s="79"/>
    </row>
    <row r="97" spans="2:12" x14ac:dyDescent="0.25">
      <c r="B97" s="15"/>
      <c r="C97" s="15"/>
      <c r="D97" s="11">
        <v>411</v>
      </c>
      <c r="E97" s="11"/>
      <c r="F97" s="11" t="s">
        <v>48</v>
      </c>
      <c r="G97" s="54"/>
      <c r="H97" s="54"/>
      <c r="I97" s="86"/>
      <c r="J97" s="55"/>
      <c r="K97" s="37"/>
      <c r="L97" s="37"/>
    </row>
    <row r="98" spans="2:12" x14ac:dyDescent="0.25">
      <c r="B98" s="66"/>
      <c r="C98" s="66">
        <v>42</v>
      </c>
      <c r="D98" s="62"/>
      <c r="E98" s="62"/>
      <c r="F98" s="62" t="s">
        <v>144</v>
      </c>
      <c r="G98" s="75">
        <f>G99+G101+G107</f>
        <v>246319.91000000003</v>
      </c>
      <c r="H98" s="75">
        <f t="shared" ref="H98:J98" si="29">H99+H101+H107</f>
        <v>60500</v>
      </c>
      <c r="I98" s="75">
        <f t="shared" si="29"/>
        <v>0</v>
      </c>
      <c r="J98" s="75">
        <f t="shared" si="29"/>
        <v>74047.039999999994</v>
      </c>
      <c r="K98" s="65">
        <f>J98/G98*100</f>
        <v>30.061329593697877</v>
      </c>
      <c r="L98" s="65">
        <f>J98/H98*100</f>
        <v>122.39180165289257</v>
      </c>
    </row>
    <row r="99" spans="2:12" x14ac:dyDescent="0.25">
      <c r="B99" s="15"/>
      <c r="C99" s="15"/>
      <c r="D99" s="81">
        <v>421</v>
      </c>
      <c r="E99" s="81"/>
      <c r="F99" s="81" t="s">
        <v>145</v>
      </c>
      <c r="G99" s="83">
        <f>G100</f>
        <v>0</v>
      </c>
      <c r="H99" s="83">
        <f t="shared" ref="H99:J99" si="30">H100</f>
        <v>33000</v>
      </c>
      <c r="I99" s="83">
        <f t="shared" si="30"/>
        <v>0</v>
      </c>
      <c r="J99" s="83">
        <f t="shared" si="30"/>
        <v>13729.66</v>
      </c>
      <c r="K99" s="84"/>
      <c r="L99" s="84">
        <f>J99/H99*100</f>
        <v>41.605030303030304</v>
      </c>
    </row>
    <row r="100" spans="2:12" x14ac:dyDescent="0.25">
      <c r="B100" s="15"/>
      <c r="C100" s="15"/>
      <c r="D100" s="11"/>
      <c r="E100" s="12">
        <v>4212</v>
      </c>
      <c r="F100" s="12" t="s">
        <v>146</v>
      </c>
      <c r="G100" s="54"/>
      <c r="H100" s="54">
        <v>33000</v>
      </c>
      <c r="I100" s="86"/>
      <c r="J100" s="55">
        <v>13729.66</v>
      </c>
      <c r="K100" s="55"/>
      <c r="L100" s="55">
        <f>J100/H100*100</f>
        <v>41.605030303030304</v>
      </c>
    </row>
    <row r="101" spans="2:12" x14ac:dyDescent="0.25">
      <c r="B101" s="15"/>
      <c r="C101" s="15"/>
      <c r="D101" s="81">
        <v>422</v>
      </c>
      <c r="E101" s="81"/>
      <c r="F101" s="81" t="s">
        <v>148</v>
      </c>
      <c r="G101" s="83">
        <f>G102+G103+G104+G105+G106</f>
        <v>219717.27000000002</v>
      </c>
      <c r="H101" s="83">
        <f t="shared" ref="H101:J101" si="31">H102+H103+H104+H105+H106</f>
        <v>27500</v>
      </c>
      <c r="I101" s="83">
        <f t="shared" si="31"/>
        <v>0</v>
      </c>
      <c r="J101" s="83">
        <f t="shared" si="31"/>
        <v>60317.38</v>
      </c>
      <c r="K101" s="84">
        <f>J101/G101*100</f>
        <v>27.452270820586833</v>
      </c>
      <c r="L101" s="84">
        <f>J101/H101*100</f>
        <v>219.33592727272728</v>
      </c>
    </row>
    <row r="102" spans="2:12" x14ac:dyDescent="0.25">
      <c r="B102" s="15"/>
      <c r="C102" s="15"/>
      <c r="D102" s="11"/>
      <c r="E102" s="12">
        <v>4221</v>
      </c>
      <c r="F102" s="12" t="s">
        <v>147</v>
      </c>
      <c r="G102" s="54">
        <v>30218.61</v>
      </c>
      <c r="H102" s="54">
        <v>0</v>
      </c>
      <c r="I102" s="86"/>
      <c r="J102" s="55">
        <v>18720.38</v>
      </c>
      <c r="K102" s="55">
        <f t="shared" ref="K102:K106" si="32">J102/G102*100</f>
        <v>61.949838195734351</v>
      </c>
      <c r="L102" s="55"/>
    </row>
    <row r="103" spans="2:12" x14ac:dyDescent="0.25">
      <c r="B103" s="15"/>
      <c r="C103" s="15"/>
      <c r="D103" s="11"/>
      <c r="E103" s="12">
        <v>4223</v>
      </c>
      <c r="F103" s="12" t="s">
        <v>149</v>
      </c>
      <c r="G103" s="54">
        <v>0</v>
      </c>
      <c r="H103" s="54">
        <v>0</v>
      </c>
      <c r="I103" s="86"/>
      <c r="J103" s="55">
        <v>2687.59</v>
      </c>
      <c r="K103" s="55"/>
      <c r="L103" s="55"/>
    </row>
    <row r="104" spans="2:12" x14ac:dyDescent="0.25">
      <c r="B104" s="15"/>
      <c r="C104" s="15"/>
      <c r="D104" s="11"/>
      <c r="E104" s="12">
        <v>4224</v>
      </c>
      <c r="F104" s="12" t="s">
        <v>150</v>
      </c>
      <c r="G104" s="54">
        <v>40878.620000000003</v>
      </c>
      <c r="H104" s="54">
        <v>0</v>
      </c>
      <c r="I104" s="86"/>
      <c r="J104" s="55">
        <v>1088</v>
      </c>
      <c r="K104" s="55">
        <f t="shared" si="32"/>
        <v>2.661537987339103</v>
      </c>
      <c r="L104" s="55"/>
    </row>
    <row r="105" spans="2:12" x14ac:dyDescent="0.25">
      <c r="B105" s="15"/>
      <c r="C105" s="15"/>
      <c r="D105" s="11"/>
      <c r="E105" s="12">
        <v>4225</v>
      </c>
      <c r="F105" s="12" t="s">
        <v>151</v>
      </c>
      <c r="G105" s="54">
        <v>3126.74</v>
      </c>
      <c r="H105" s="54">
        <v>0</v>
      </c>
      <c r="I105" s="86"/>
      <c r="J105" s="55">
        <v>24740.42</v>
      </c>
      <c r="K105" s="55">
        <f t="shared" si="32"/>
        <v>791.25287040176033</v>
      </c>
      <c r="L105" s="55"/>
    </row>
    <row r="106" spans="2:12" x14ac:dyDescent="0.25">
      <c r="B106" s="15"/>
      <c r="C106" s="15"/>
      <c r="D106" s="11"/>
      <c r="E106" s="12">
        <v>4227</v>
      </c>
      <c r="F106" s="12" t="s">
        <v>152</v>
      </c>
      <c r="G106" s="54">
        <v>145493.29999999999</v>
      </c>
      <c r="H106" s="54">
        <v>27500</v>
      </c>
      <c r="I106" s="86"/>
      <c r="J106" s="55">
        <v>13080.99</v>
      </c>
      <c r="K106" s="55">
        <f t="shared" si="32"/>
        <v>8.9907851426835474</v>
      </c>
      <c r="L106" s="55">
        <f>J106/H106*100</f>
        <v>47.567236363636361</v>
      </c>
    </row>
    <row r="107" spans="2:12" x14ac:dyDescent="0.25">
      <c r="B107" s="15"/>
      <c r="C107" s="15"/>
      <c r="D107" s="81">
        <v>423</v>
      </c>
      <c r="E107" s="81"/>
      <c r="F107" s="81" t="s">
        <v>153</v>
      </c>
      <c r="G107" s="83">
        <f>G108</f>
        <v>26602.639999999999</v>
      </c>
      <c r="H107" s="83">
        <f t="shared" ref="H107:J107" si="33">H108</f>
        <v>0</v>
      </c>
      <c r="I107" s="83">
        <f t="shared" si="33"/>
        <v>0</v>
      </c>
      <c r="J107" s="83">
        <f t="shared" si="33"/>
        <v>0</v>
      </c>
      <c r="K107" s="84">
        <f>J107/G107*100</f>
        <v>0</v>
      </c>
      <c r="L107" s="84"/>
    </row>
    <row r="108" spans="2:12" x14ac:dyDescent="0.25">
      <c r="B108" s="15"/>
      <c r="C108" s="15"/>
      <c r="D108" s="11"/>
      <c r="E108" s="12">
        <v>4231</v>
      </c>
      <c r="F108" s="12" t="s">
        <v>154</v>
      </c>
      <c r="G108" s="54">
        <v>26602.639999999999</v>
      </c>
      <c r="H108" s="54">
        <v>0</v>
      </c>
      <c r="I108" s="86"/>
      <c r="J108" s="55">
        <v>0</v>
      </c>
      <c r="K108" s="55">
        <f t="shared" ref="K108" si="34">J108/G108*100</f>
        <v>0</v>
      </c>
      <c r="L108" s="37"/>
    </row>
    <row r="111" spans="2:12" ht="15" customHeight="1" x14ac:dyDescent="0.25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</row>
    <row r="112" spans="2:12" x14ac:dyDescent="0.25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</row>
    <row r="113" spans="2:12" ht="4.5" customHeight="1" x14ac:dyDescent="0.25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</row>
  </sheetData>
  <protectedRanges>
    <protectedRange algorithmName="SHA-512" hashValue="R8frfBQ/MhInQYm+jLEgMwgPwCkrGPIUaxyIFLRSCn/+fIsUU6bmJDax/r7gTh2PEAEvgODYwg0rRRjqSM/oww==" saltValue="tbZzHO5lCNHCDH5y3XGZag==" spinCount="100000" sqref="F19" name="Range1"/>
    <protectedRange algorithmName="SHA-512" hashValue="R8frfBQ/MhInQYm+jLEgMwgPwCkrGPIUaxyIFLRSCn/+fIsUU6bmJDax/r7gTh2PEAEvgODYwg0rRRjqSM/oww==" saltValue="tbZzHO5lCNHCDH5y3XGZag==" spinCount="100000" sqref="F18" name="Range1_2"/>
    <protectedRange algorithmName="SHA-512" hashValue="R8frfBQ/MhInQYm+jLEgMwgPwCkrGPIUaxyIFLRSCn/+fIsUU6bmJDax/r7gTh2PEAEvgODYwg0rRRjqSM/oww==" saltValue="tbZzHO5lCNHCDH5y3XGZag==" spinCount="100000" sqref="F15" name="Range1_3"/>
    <protectedRange algorithmName="SHA-512" hashValue="R8frfBQ/MhInQYm+jLEgMwgPwCkrGPIUaxyIFLRSCn/+fIsUU6bmJDax/r7gTh2PEAEvgODYwg0rRRjqSM/oww==" saltValue="tbZzHO5lCNHCDH5y3XGZag==" spinCount="100000" sqref="F20" name="Range1_5"/>
    <protectedRange algorithmName="SHA-512" hashValue="R8frfBQ/MhInQYm+jLEgMwgPwCkrGPIUaxyIFLRSCn/+fIsUU6bmJDax/r7gTh2PEAEvgODYwg0rRRjqSM/oww==" saltValue="tbZzHO5lCNHCDH5y3XGZag==" spinCount="100000" sqref="F21" name="Range1_7"/>
    <protectedRange algorithmName="SHA-512" hashValue="R8frfBQ/MhInQYm+jLEgMwgPwCkrGPIUaxyIFLRSCn/+fIsUU6bmJDax/r7gTh2PEAEvgODYwg0rRRjqSM/oww==" saltValue="tbZzHO5lCNHCDH5y3XGZag==" spinCount="100000" sqref="F22" name="Range1_9"/>
    <protectedRange algorithmName="SHA-512" hashValue="R8frfBQ/MhInQYm+jLEgMwgPwCkrGPIUaxyIFLRSCn/+fIsUU6bmJDax/r7gTh2PEAEvgODYwg0rRRjqSM/oww==" saltValue="tbZzHO5lCNHCDH5y3XGZag==" spinCount="100000" sqref="F23" name="Range1_10"/>
    <protectedRange algorithmName="SHA-512" hashValue="R8frfBQ/MhInQYm+jLEgMwgPwCkrGPIUaxyIFLRSCn/+fIsUU6bmJDax/r7gTh2PEAEvgODYwg0rRRjqSM/oww==" saltValue="tbZzHO5lCNHCDH5y3XGZag==" spinCount="100000" sqref="F24" name="Range1_11"/>
    <protectedRange algorithmName="SHA-512" hashValue="R8frfBQ/MhInQYm+jLEgMwgPwCkrGPIUaxyIFLRSCn/+fIsUU6bmJDax/r7gTh2PEAEvgODYwg0rRRjqSM/oww==" saltValue="tbZzHO5lCNHCDH5y3XGZag==" spinCount="100000" sqref="F28:F29" name="Range1_12"/>
    <protectedRange algorithmName="SHA-512" hashValue="R8frfBQ/MhInQYm+jLEgMwgPwCkrGPIUaxyIFLRSCn/+fIsUU6bmJDax/r7gTh2PEAEvgODYwg0rRRjqSM/oww==" saltValue="tbZzHO5lCNHCDH5y3XGZag==" spinCount="100000" sqref="F30" name="Range1_14"/>
    <protectedRange algorithmName="SHA-512" hashValue="R8frfBQ/MhInQYm+jLEgMwgPwCkrGPIUaxyIFLRSCn/+fIsUU6bmJDax/r7gTh2PEAEvgODYwg0rRRjqSM/oww==" saltValue="tbZzHO5lCNHCDH5y3XGZag==" spinCount="100000" sqref="F31" name="Range1_15"/>
    <protectedRange algorithmName="SHA-512" hashValue="R8frfBQ/MhInQYm+jLEgMwgPwCkrGPIUaxyIFLRSCn/+fIsUU6bmJDax/r7gTh2PEAEvgODYwg0rRRjqSM/oww==" saltValue="tbZzHO5lCNHCDH5y3XGZag==" spinCount="100000" sqref="F32" name="Range1_17"/>
    <protectedRange algorithmName="SHA-512" hashValue="R8frfBQ/MhInQYm+jLEgMwgPwCkrGPIUaxyIFLRSCn/+fIsUU6bmJDax/r7gTh2PEAEvgODYwg0rRRjqSM/oww==" saltValue="tbZzHO5lCNHCDH5y3XGZag==" spinCount="100000" sqref="F33" name="Range1_19"/>
    <protectedRange algorithmName="SHA-512" hashValue="R8frfBQ/MhInQYm+jLEgMwgPwCkrGPIUaxyIFLRSCn/+fIsUU6bmJDax/r7gTh2PEAEvgODYwg0rRRjqSM/oww==" saltValue="tbZzHO5lCNHCDH5y3XGZag==" spinCount="100000" sqref="F84" name="Range1_1"/>
  </protectedRanges>
  <mergeCells count="7">
    <mergeCell ref="B2:L2"/>
    <mergeCell ref="B4:L4"/>
    <mergeCell ref="B6:L6"/>
    <mergeCell ref="B42:F42"/>
    <mergeCell ref="B9:F9"/>
    <mergeCell ref="B41:F41"/>
    <mergeCell ref="B8:F8"/>
  </mergeCells>
  <pageMargins left="0.7" right="0.7" top="0.75" bottom="0.75" header="0.3" footer="0.3"/>
  <pageSetup paperSize="9" scale="57" fitToHeight="0" orientation="landscape" r:id="rId1"/>
  <rowBreaks count="2" manualBreakCount="2">
    <brk id="39" max="11" man="1"/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zoomScaleNormal="100" workbookViewId="0">
      <selection activeCell="E36" sqref="E36"/>
    </sheetView>
  </sheetViews>
  <sheetFormatPr defaultRowHeight="15" x14ac:dyDescent="0.25"/>
  <cols>
    <col min="2" max="2" width="42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4" t="s">
        <v>51</v>
      </c>
      <c r="C2" s="154"/>
      <c r="D2" s="154"/>
      <c r="E2" s="154"/>
      <c r="F2" s="154"/>
      <c r="G2" s="154"/>
      <c r="H2" s="15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5" t="s">
        <v>8</v>
      </c>
      <c r="C4" s="45" t="s">
        <v>29</v>
      </c>
      <c r="D4" s="45" t="s">
        <v>67</v>
      </c>
      <c r="E4" s="45" t="s">
        <v>64</v>
      </c>
      <c r="F4" s="45" t="s">
        <v>30</v>
      </c>
      <c r="G4" s="45" t="s">
        <v>31</v>
      </c>
      <c r="H4" s="45" t="s">
        <v>65</v>
      </c>
    </row>
    <row r="5" spans="2:8" x14ac:dyDescent="0.25">
      <c r="B5" s="45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49</v>
      </c>
      <c r="H5" s="47" t="s">
        <v>99</v>
      </c>
    </row>
    <row r="6" spans="2:8" x14ac:dyDescent="0.25">
      <c r="B6" s="10" t="s">
        <v>61</v>
      </c>
      <c r="C6" s="104">
        <f>C7+C10+C12</f>
        <v>5813401</v>
      </c>
      <c r="D6" s="104">
        <f>D7+D10+D12</f>
        <v>13253123</v>
      </c>
      <c r="E6" s="104">
        <f t="shared" ref="E6:F6" si="0">E7+E10+E12</f>
        <v>0</v>
      </c>
      <c r="F6" s="104">
        <f t="shared" si="0"/>
        <v>6134855</v>
      </c>
      <c r="G6" s="101">
        <f>F6/C6*100</f>
        <v>105.52953426058171</v>
      </c>
      <c r="H6" s="101">
        <f>F6/D6*100</f>
        <v>46.289882014978659</v>
      </c>
    </row>
    <row r="7" spans="2:8" x14ac:dyDescent="0.25">
      <c r="B7" s="10" t="s">
        <v>21</v>
      </c>
      <c r="C7" s="103">
        <f>C8</f>
        <v>766997</v>
      </c>
      <c r="D7" s="103">
        <f t="shared" ref="D7:F7" si="1">D8</f>
        <v>1924879</v>
      </c>
      <c r="E7" s="103">
        <f t="shared" si="1"/>
        <v>0</v>
      </c>
      <c r="F7" s="103">
        <f t="shared" si="1"/>
        <v>801151</v>
      </c>
      <c r="G7" s="101">
        <f>F7/C7*100</f>
        <v>104.45295092418876</v>
      </c>
      <c r="H7" s="101">
        <f>F7/D7*100</f>
        <v>41.620849933943902</v>
      </c>
    </row>
    <row r="8" spans="2:8" x14ac:dyDescent="0.25">
      <c r="B8" s="27" t="s">
        <v>22</v>
      </c>
      <c r="C8" s="102">
        <v>766997</v>
      </c>
      <c r="D8" s="102">
        <v>1924879</v>
      </c>
      <c r="E8" s="8"/>
      <c r="F8" s="105">
        <v>801151</v>
      </c>
      <c r="G8" s="107">
        <f>F8/C8*100</f>
        <v>104.45295092418876</v>
      </c>
      <c r="H8" s="107">
        <f>F8/D8*100</f>
        <v>41.620849933943902</v>
      </c>
    </row>
    <row r="9" spans="2:8" x14ac:dyDescent="0.25">
      <c r="B9" s="28" t="s">
        <v>23</v>
      </c>
      <c r="C9" s="8"/>
      <c r="D9" s="8"/>
      <c r="E9" s="8"/>
      <c r="F9" s="106"/>
      <c r="G9" s="37"/>
      <c r="H9" s="37"/>
    </row>
    <row r="10" spans="2:8" x14ac:dyDescent="0.25">
      <c r="B10" s="10" t="s">
        <v>24</v>
      </c>
      <c r="C10" s="103">
        <f>C11</f>
        <v>4747453</v>
      </c>
      <c r="D10" s="103">
        <f t="shared" ref="D10:F10" si="2">D11</f>
        <v>10872359</v>
      </c>
      <c r="E10" s="103">
        <f t="shared" si="2"/>
        <v>0</v>
      </c>
      <c r="F10" s="103">
        <f t="shared" si="2"/>
        <v>5233370</v>
      </c>
      <c r="G10" s="101">
        <f>F10/C10*100</f>
        <v>110.2353198651993</v>
      </c>
      <c r="H10" s="101">
        <f>F10/D10*100</f>
        <v>48.134632051792991</v>
      </c>
    </row>
    <row r="11" spans="2:8" x14ac:dyDescent="0.25">
      <c r="B11" s="29" t="s">
        <v>25</v>
      </c>
      <c r="C11" s="102">
        <v>4747453</v>
      </c>
      <c r="D11" s="102">
        <v>10872359</v>
      </c>
      <c r="E11" s="9"/>
      <c r="F11" s="106">
        <v>5233370</v>
      </c>
      <c r="G11" s="107">
        <f>F11/C11*100</f>
        <v>110.2353198651993</v>
      </c>
      <c r="H11" s="107">
        <f>F11/D11*100</f>
        <v>48.134632051792991</v>
      </c>
    </row>
    <row r="12" spans="2:8" x14ac:dyDescent="0.25">
      <c r="B12" s="10" t="s">
        <v>163</v>
      </c>
      <c r="C12" s="103">
        <f>C13+C14</f>
        <v>298951</v>
      </c>
      <c r="D12" s="103">
        <f>D13+D14+D15</f>
        <v>455885</v>
      </c>
      <c r="E12" s="103">
        <f t="shared" ref="E12:F12" si="3">E13+E14+E15</f>
        <v>0</v>
      </c>
      <c r="F12" s="103">
        <f t="shared" si="3"/>
        <v>100334</v>
      </c>
      <c r="G12" s="101">
        <f>F12/C12*100</f>
        <v>33.562021869804745</v>
      </c>
      <c r="H12" s="101">
        <f>F12/D12*100</f>
        <v>22.008620595106223</v>
      </c>
    </row>
    <row r="13" spans="2:8" x14ac:dyDescent="0.25">
      <c r="B13" s="29" t="s">
        <v>164</v>
      </c>
      <c r="C13" s="102">
        <v>196358</v>
      </c>
      <c r="D13" s="102">
        <v>0</v>
      </c>
      <c r="E13" s="9"/>
      <c r="F13" s="105">
        <v>4499</v>
      </c>
      <c r="G13" s="107">
        <f>F13/C13*100</f>
        <v>2.2912231739985129</v>
      </c>
      <c r="H13" s="55"/>
    </row>
    <row r="14" spans="2:8" x14ac:dyDescent="0.25">
      <c r="B14" s="29" t="s">
        <v>165</v>
      </c>
      <c r="C14" s="102">
        <v>102593</v>
      </c>
      <c r="D14" s="102">
        <v>428885</v>
      </c>
      <c r="E14" s="9"/>
      <c r="F14" s="105">
        <v>95835</v>
      </c>
      <c r="G14" s="107">
        <f>F14/C14*100</f>
        <v>93.412805941925853</v>
      </c>
      <c r="H14" s="107">
        <f>F14/D14*100</f>
        <v>22.345150797999462</v>
      </c>
    </row>
    <row r="15" spans="2:8" x14ac:dyDescent="0.25">
      <c r="B15" s="29" t="s">
        <v>166</v>
      </c>
      <c r="C15" s="8"/>
      <c r="D15" s="102">
        <v>27000</v>
      </c>
      <c r="E15" s="9"/>
      <c r="F15" s="105"/>
      <c r="G15" s="37"/>
      <c r="H15" s="37"/>
    </row>
    <row r="16" spans="2:8" ht="15.75" customHeight="1" x14ac:dyDescent="0.25">
      <c r="B16" s="10" t="s">
        <v>62</v>
      </c>
      <c r="C16" s="103">
        <f>C17+C19+C21</f>
        <v>6770753</v>
      </c>
      <c r="D16" s="103">
        <f>D17+D19+D21+D25</f>
        <v>12873881</v>
      </c>
      <c r="E16" s="103">
        <f t="shared" ref="E16:F16" si="4">E17+E19+E21</f>
        <v>0</v>
      </c>
      <c r="F16" s="103">
        <f t="shared" si="4"/>
        <v>7788180</v>
      </c>
      <c r="G16" s="101">
        <f t="shared" ref="G16:G21" si="5">F16/C16*100</f>
        <v>115.02679244095893</v>
      </c>
      <c r="H16" s="101">
        <f t="shared" ref="H16:H21" si="6">F16/D16*100</f>
        <v>60.495976310484764</v>
      </c>
    </row>
    <row r="17" spans="2:11" ht="15.75" customHeight="1" x14ac:dyDescent="0.25">
      <c r="B17" s="10" t="s">
        <v>21</v>
      </c>
      <c r="C17" s="103">
        <f>C18</f>
        <v>791616</v>
      </c>
      <c r="D17" s="103">
        <f t="shared" ref="D17:F17" si="7">D18</f>
        <v>1924879</v>
      </c>
      <c r="E17" s="103">
        <f t="shared" si="7"/>
        <v>0</v>
      </c>
      <c r="F17" s="103">
        <f t="shared" si="7"/>
        <v>802923</v>
      </c>
      <c r="G17" s="101">
        <f t="shared" si="5"/>
        <v>101.42834404559787</v>
      </c>
      <c r="H17" s="101">
        <f t="shared" si="6"/>
        <v>41.712907668482018</v>
      </c>
    </row>
    <row r="18" spans="2:11" x14ac:dyDescent="0.25">
      <c r="B18" s="27" t="s">
        <v>22</v>
      </c>
      <c r="C18" s="102">
        <v>791616</v>
      </c>
      <c r="D18" s="102">
        <v>1924879</v>
      </c>
      <c r="E18" s="8"/>
      <c r="F18" s="105">
        <v>802923</v>
      </c>
      <c r="G18" s="107">
        <f t="shared" si="5"/>
        <v>101.42834404559787</v>
      </c>
      <c r="H18" s="107">
        <f t="shared" si="6"/>
        <v>41.712907668482018</v>
      </c>
    </row>
    <row r="19" spans="2:11" x14ac:dyDescent="0.25">
      <c r="B19" s="10" t="s">
        <v>24</v>
      </c>
      <c r="C19" s="103">
        <f>C20</f>
        <v>5767813</v>
      </c>
      <c r="D19" s="103">
        <f t="shared" ref="D19:F19" si="8">D20</f>
        <v>8493117</v>
      </c>
      <c r="E19" s="103">
        <f t="shared" si="8"/>
        <v>0</v>
      </c>
      <c r="F19" s="103">
        <f t="shared" si="8"/>
        <v>6904392</v>
      </c>
      <c r="G19" s="101">
        <f t="shared" si="5"/>
        <v>119.70554523872394</v>
      </c>
      <c r="H19" s="101">
        <f t="shared" si="6"/>
        <v>81.293970164310707</v>
      </c>
    </row>
    <row r="20" spans="2:11" x14ac:dyDescent="0.25">
      <c r="B20" s="29" t="s">
        <v>25</v>
      </c>
      <c r="C20" s="102">
        <v>5767813</v>
      </c>
      <c r="D20" s="102">
        <v>8493117</v>
      </c>
      <c r="E20" s="9"/>
      <c r="F20" s="105">
        <v>6904392</v>
      </c>
      <c r="G20" s="107">
        <f t="shared" si="5"/>
        <v>119.70554523872394</v>
      </c>
      <c r="H20" s="107">
        <f t="shared" si="6"/>
        <v>81.293970164310707</v>
      </c>
    </row>
    <row r="21" spans="2:11" x14ac:dyDescent="0.25">
      <c r="B21" s="10" t="s">
        <v>163</v>
      </c>
      <c r="C21" s="103">
        <f>C22+C23+C24</f>
        <v>211324</v>
      </c>
      <c r="D21" s="103">
        <f t="shared" ref="D21:F21" si="9">D22+D23+D24</f>
        <v>455885</v>
      </c>
      <c r="E21" s="103">
        <f t="shared" si="9"/>
        <v>0</v>
      </c>
      <c r="F21" s="103">
        <f t="shared" si="9"/>
        <v>80865</v>
      </c>
      <c r="G21" s="101">
        <f t="shared" si="5"/>
        <v>38.265885559614624</v>
      </c>
      <c r="H21" s="101">
        <f t="shared" si="6"/>
        <v>17.73802603726817</v>
      </c>
    </row>
    <row r="22" spans="2:11" x14ac:dyDescent="0.25">
      <c r="B22" s="29" t="s">
        <v>164</v>
      </c>
      <c r="C22" s="102">
        <v>0</v>
      </c>
      <c r="D22" s="8">
        <v>0</v>
      </c>
      <c r="E22" s="102">
        <v>0</v>
      </c>
      <c r="F22" s="102">
        <v>7257</v>
      </c>
      <c r="G22" s="55"/>
      <c r="H22" s="55"/>
    </row>
    <row r="23" spans="2:11" x14ac:dyDescent="0.25">
      <c r="B23" s="29" t="s">
        <v>165</v>
      </c>
      <c r="C23" s="102">
        <v>192399</v>
      </c>
      <c r="D23" s="102">
        <v>428885</v>
      </c>
      <c r="E23" s="9"/>
      <c r="F23" s="105">
        <v>70821</v>
      </c>
      <c r="G23" s="107">
        <f>F23/C23*100</f>
        <v>36.809442876522226</v>
      </c>
      <c r="H23" s="107">
        <f>F23/D23*100</f>
        <v>16.51281812140784</v>
      </c>
    </row>
    <row r="24" spans="2:11" x14ac:dyDescent="0.25">
      <c r="B24" s="29" t="s">
        <v>166</v>
      </c>
      <c r="C24" s="102">
        <v>18925</v>
      </c>
      <c r="D24" s="102">
        <v>27000</v>
      </c>
      <c r="E24" s="9"/>
      <c r="F24" s="105">
        <v>2787</v>
      </c>
      <c r="G24" s="107">
        <f>F24/C24*100</f>
        <v>14.726552179656538</v>
      </c>
      <c r="H24" s="107">
        <f>F24/D24*100</f>
        <v>10.322222222222223</v>
      </c>
    </row>
    <row r="25" spans="2:11" x14ac:dyDescent="0.25">
      <c r="B25" s="10" t="s">
        <v>168</v>
      </c>
      <c r="C25" s="103">
        <f>C26</f>
        <v>0</v>
      </c>
      <c r="D25" s="103">
        <f>D26</f>
        <v>2000000</v>
      </c>
      <c r="E25" s="103">
        <f t="shared" ref="E25:F25" si="10">E26</f>
        <v>0</v>
      </c>
      <c r="F25" s="103">
        <f t="shared" si="10"/>
        <v>0</v>
      </c>
      <c r="G25" s="101"/>
      <c r="H25" s="101">
        <f>F25/D25*100</f>
        <v>0</v>
      </c>
    </row>
    <row r="26" spans="2:11" x14ac:dyDescent="0.25">
      <c r="B26" s="29" t="s">
        <v>167</v>
      </c>
      <c r="C26" s="102">
        <v>0</v>
      </c>
      <c r="D26" s="102">
        <v>2000000</v>
      </c>
      <c r="E26" s="9"/>
      <c r="F26" s="105">
        <v>0</v>
      </c>
      <c r="G26" s="55"/>
      <c r="H26" s="55">
        <f>F26/D26*100</f>
        <v>0</v>
      </c>
    </row>
    <row r="28" spans="2:11" ht="15" customHeight="1" x14ac:dyDescent="0.25"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2:11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2:11" x14ac:dyDescent="0.25">
      <c r="B30" s="40"/>
      <c r="C30" s="40"/>
      <c r="D30" s="40"/>
      <c r="E30" s="40"/>
      <c r="F30" s="40"/>
      <c r="G30" s="40"/>
      <c r="H30" s="40"/>
      <c r="I30" s="40"/>
      <c r="J30" s="40"/>
      <c r="K30" s="40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view="pageBreakPreview" zoomScale="60" zoomScaleNormal="100" workbookViewId="0">
      <selection activeCell="D32" sqref="D3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8"/>
      <c r="C1" s="18"/>
      <c r="D1" s="18"/>
      <c r="E1" s="18"/>
      <c r="F1" s="4"/>
      <c r="G1" s="4"/>
      <c r="H1" s="4"/>
    </row>
    <row r="2" spans="2:8" ht="15.75" customHeight="1" x14ac:dyDescent="0.25">
      <c r="B2" s="154" t="s">
        <v>52</v>
      </c>
      <c r="C2" s="154"/>
      <c r="D2" s="154"/>
      <c r="E2" s="154"/>
      <c r="F2" s="154"/>
      <c r="G2" s="154"/>
      <c r="H2" s="154"/>
    </row>
    <row r="3" spans="2:8" ht="18" x14ac:dyDescent="0.25">
      <c r="B3" s="18"/>
      <c r="C3" s="18"/>
      <c r="D3" s="18"/>
      <c r="E3" s="18"/>
      <c r="F3" s="4"/>
      <c r="G3" s="4"/>
      <c r="H3" s="4"/>
    </row>
    <row r="4" spans="2:8" ht="25.5" x14ac:dyDescent="0.25">
      <c r="B4" s="45" t="s">
        <v>8</v>
      </c>
      <c r="C4" s="45" t="s">
        <v>74</v>
      </c>
      <c r="D4" s="45" t="s">
        <v>67</v>
      </c>
      <c r="E4" s="45" t="s">
        <v>64</v>
      </c>
      <c r="F4" s="45" t="s">
        <v>75</v>
      </c>
      <c r="G4" s="45" t="s">
        <v>31</v>
      </c>
      <c r="H4" s="45" t="s">
        <v>65</v>
      </c>
    </row>
    <row r="5" spans="2:8" x14ac:dyDescent="0.25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49</v>
      </c>
      <c r="H5" s="47" t="s">
        <v>99</v>
      </c>
    </row>
    <row r="6" spans="2:8" ht="15.75" customHeight="1" x14ac:dyDescent="0.25">
      <c r="B6" s="10" t="s">
        <v>62</v>
      </c>
      <c r="C6" s="103">
        <f>C7</f>
        <v>6770753</v>
      </c>
      <c r="D6" s="103">
        <f t="shared" ref="D6:F6" si="0">D7</f>
        <v>12873881</v>
      </c>
      <c r="E6" s="103">
        <f t="shared" si="0"/>
        <v>0</v>
      </c>
      <c r="F6" s="103">
        <f t="shared" si="0"/>
        <v>7788180</v>
      </c>
      <c r="G6" s="101">
        <f>F6/C6*100</f>
        <v>115.02679244095893</v>
      </c>
      <c r="H6" s="101">
        <f>F6/D6*100</f>
        <v>60.495976310484764</v>
      </c>
    </row>
    <row r="7" spans="2:8" ht="15.75" customHeight="1" x14ac:dyDescent="0.25">
      <c r="B7" s="10" t="s">
        <v>9</v>
      </c>
      <c r="C7" s="103">
        <f>C8</f>
        <v>6770753</v>
      </c>
      <c r="D7" s="103">
        <f t="shared" ref="D7:F7" si="1">D8</f>
        <v>12873881</v>
      </c>
      <c r="E7" s="103">
        <f t="shared" si="1"/>
        <v>0</v>
      </c>
      <c r="F7" s="103">
        <f t="shared" si="1"/>
        <v>7788180</v>
      </c>
      <c r="G7" s="101">
        <f>F7/C7*100</f>
        <v>115.02679244095893</v>
      </c>
      <c r="H7" s="101">
        <f>F7/D7*100</f>
        <v>60.495976310484764</v>
      </c>
    </row>
    <row r="8" spans="2:8" ht="25.5" x14ac:dyDescent="0.25">
      <c r="B8" s="16" t="s">
        <v>169</v>
      </c>
      <c r="C8" s="102">
        <f>'Rashodi prema izvorima finan'!C16</f>
        <v>6770753</v>
      </c>
      <c r="D8" s="102">
        <f>'Rashodi prema izvorima finan'!D16</f>
        <v>12873881</v>
      </c>
      <c r="E8" s="102">
        <f>'Rashodi prema izvorima finan'!E16</f>
        <v>0</v>
      </c>
      <c r="F8" s="102">
        <f>'Rashodi prema izvorima finan'!F16</f>
        <v>7788180</v>
      </c>
      <c r="G8" s="107">
        <f>F8/C8*100</f>
        <v>115.02679244095893</v>
      </c>
      <c r="H8" s="107">
        <f>F8/D8*100</f>
        <v>60.495976310484764</v>
      </c>
    </row>
    <row r="10" spans="2:8" x14ac:dyDescent="0.25">
      <c r="B10" s="40"/>
      <c r="C10" s="40"/>
      <c r="D10" s="40"/>
      <c r="E10" s="40"/>
      <c r="F10" s="40"/>
      <c r="G10" s="40"/>
      <c r="H10" s="40"/>
    </row>
    <row r="11" spans="2:8" x14ac:dyDescent="0.25">
      <c r="B11" s="40"/>
      <c r="C11" s="40"/>
      <c r="D11" s="40"/>
      <c r="E11" s="40"/>
      <c r="F11" s="40"/>
      <c r="G11" s="40"/>
      <c r="H11" s="40"/>
    </row>
    <row r="12" spans="2:8" x14ac:dyDescent="0.25">
      <c r="B12" s="40"/>
      <c r="C12" s="40"/>
      <c r="D12" s="40"/>
      <c r="E12" s="40"/>
      <c r="F12" s="40"/>
      <c r="G12" s="40"/>
      <c r="H12" s="40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view="pageBreakPreview" zoomScale="60" zoomScaleNormal="100" workbookViewId="0">
      <selection activeCell="G10" sqref="G10: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18"/>
      <c r="E1" s="3"/>
      <c r="F1" s="3"/>
      <c r="G1" s="3"/>
      <c r="H1" s="3"/>
      <c r="I1" s="3"/>
      <c r="J1" s="3"/>
      <c r="K1" s="3"/>
      <c r="L1" s="18"/>
    </row>
    <row r="2" spans="2:12" ht="15.75" customHeight="1" x14ac:dyDescent="0.25">
      <c r="B2" s="154" t="s">
        <v>13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2" ht="18" x14ac:dyDescent="0.25">
      <c r="B3" s="3"/>
      <c r="C3" s="3"/>
      <c r="D3" s="18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4" t="s">
        <v>69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2:12" ht="15.75" customHeight="1" x14ac:dyDescent="0.25">
      <c r="B5" s="154" t="s">
        <v>53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2:12" ht="18" x14ac:dyDescent="0.25">
      <c r="B6" s="3"/>
      <c r="C6" s="3"/>
      <c r="D6" s="18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0" t="s">
        <v>8</v>
      </c>
      <c r="C7" s="171"/>
      <c r="D7" s="171"/>
      <c r="E7" s="171"/>
      <c r="F7" s="172"/>
      <c r="G7" s="48" t="s">
        <v>29</v>
      </c>
      <c r="H7" s="48" t="s">
        <v>67</v>
      </c>
      <c r="I7" s="48" t="s">
        <v>64</v>
      </c>
      <c r="J7" s="48" t="s">
        <v>30</v>
      </c>
      <c r="K7" s="48" t="s">
        <v>31</v>
      </c>
      <c r="L7" s="48" t="s">
        <v>65</v>
      </c>
    </row>
    <row r="8" spans="2:12" x14ac:dyDescent="0.25">
      <c r="B8" s="170">
        <v>1</v>
      </c>
      <c r="C8" s="171"/>
      <c r="D8" s="171"/>
      <c r="E8" s="171"/>
      <c r="F8" s="172"/>
      <c r="G8" s="49">
        <v>2</v>
      </c>
      <c r="H8" s="49">
        <v>3</v>
      </c>
      <c r="I8" s="49">
        <v>4</v>
      </c>
      <c r="J8" s="49">
        <v>5</v>
      </c>
      <c r="K8" s="49" t="s">
        <v>49</v>
      </c>
      <c r="L8" s="49" t="s">
        <v>99</v>
      </c>
    </row>
    <row r="9" spans="2:12" ht="25.5" x14ac:dyDescent="0.25">
      <c r="B9" s="10">
        <v>8</v>
      </c>
      <c r="C9" s="10"/>
      <c r="D9" s="10"/>
      <c r="E9" s="10"/>
      <c r="F9" s="10" t="s">
        <v>10</v>
      </c>
      <c r="G9" s="97">
        <f>G10</f>
        <v>1127480.26</v>
      </c>
      <c r="H9" s="97">
        <f t="shared" ref="H9:J9" si="0">H10</f>
        <v>2000000</v>
      </c>
      <c r="I9" s="97">
        <f t="shared" si="0"/>
        <v>0</v>
      </c>
      <c r="J9" s="97">
        <f t="shared" si="0"/>
        <v>400000</v>
      </c>
      <c r="K9" s="101">
        <f>J9/G9*100</f>
        <v>35.47733953231252</v>
      </c>
      <c r="L9" s="101">
        <f>J9/H9*100</f>
        <v>20</v>
      </c>
    </row>
    <row r="10" spans="2:12" x14ac:dyDescent="0.25">
      <c r="B10" s="10"/>
      <c r="C10" s="15">
        <v>84</v>
      </c>
      <c r="D10" s="15"/>
      <c r="E10" s="15"/>
      <c r="F10" s="15" t="s">
        <v>15</v>
      </c>
      <c r="G10" s="54">
        <f>G11+G13+G15</f>
        <v>1127480.26</v>
      </c>
      <c r="H10" s="54">
        <f t="shared" ref="H10:J10" si="1">H11+H13+H15</f>
        <v>2000000</v>
      </c>
      <c r="I10" s="54">
        <f t="shared" si="1"/>
        <v>0</v>
      </c>
      <c r="J10" s="54">
        <f t="shared" si="1"/>
        <v>400000</v>
      </c>
      <c r="K10" s="55">
        <f>J10/G10*100</f>
        <v>35.47733953231252</v>
      </c>
      <c r="L10" s="55">
        <f>J10/H10*100</f>
        <v>20</v>
      </c>
    </row>
    <row r="11" spans="2:12" ht="51" x14ac:dyDescent="0.25">
      <c r="B11" s="11"/>
      <c r="C11" s="11"/>
      <c r="D11" s="11">
        <v>841</v>
      </c>
      <c r="E11" s="11"/>
      <c r="F11" s="30" t="s">
        <v>54</v>
      </c>
      <c r="G11" s="54"/>
      <c r="H11" s="54"/>
      <c r="I11" s="54"/>
      <c r="J11" s="55"/>
      <c r="K11" s="37"/>
      <c r="L11" s="37"/>
    </row>
    <row r="12" spans="2:12" ht="25.5" x14ac:dyDescent="0.25">
      <c r="B12" s="11"/>
      <c r="C12" s="11"/>
      <c r="D12" s="11"/>
      <c r="E12" s="11">
        <v>8413</v>
      </c>
      <c r="F12" s="30" t="s">
        <v>55</v>
      </c>
      <c r="G12" s="54"/>
      <c r="H12" s="54"/>
      <c r="I12" s="54"/>
      <c r="J12" s="55"/>
      <c r="K12" s="37"/>
      <c r="L12" s="37"/>
    </row>
    <row r="13" spans="2:12" ht="38.25" x14ac:dyDescent="0.25">
      <c r="B13" s="11"/>
      <c r="C13" s="11"/>
      <c r="D13" s="11">
        <v>842</v>
      </c>
      <c r="E13" s="11"/>
      <c r="F13" s="30" t="s">
        <v>155</v>
      </c>
      <c r="G13" s="54">
        <f>G14</f>
        <v>1127480.26</v>
      </c>
      <c r="H13" s="54">
        <f t="shared" ref="H13:J13" si="2">H14</f>
        <v>2000000</v>
      </c>
      <c r="I13" s="54">
        <f t="shared" si="2"/>
        <v>0</v>
      </c>
      <c r="J13" s="54">
        <f t="shared" si="2"/>
        <v>0</v>
      </c>
      <c r="K13" s="55">
        <f>J13/G13*100</f>
        <v>0</v>
      </c>
      <c r="L13" s="55">
        <f>J13/H13*100</f>
        <v>0</v>
      </c>
    </row>
    <row r="14" spans="2:12" ht="25.5" x14ac:dyDescent="0.25">
      <c r="B14" s="11"/>
      <c r="C14" s="11"/>
      <c r="D14" s="11"/>
      <c r="E14" s="11">
        <v>8422</v>
      </c>
      <c r="F14" s="30" t="s">
        <v>156</v>
      </c>
      <c r="G14" s="54">
        <v>1127480.26</v>
      </c>
      <c r="H14" s="54">
        <v>2000000</v>
      </c>
      <c r="I14" s="54"/>
      <c r="J14" s="55"/>
      <c r="K14" s="37"/>
      <c r="L14" s="37"/>
    </row>
    <row r="15" spans="2:12" ht="51" x14ac:dyDescent="0.25">
      <c r="B15" s="11"/>
      <c r="C15" s="11"/>
      <c r="D15" s="11">
        <v>844</v>
      </c>
      <c r="E15" s="11"/>
      <c r="F15" s="30" t="s">
        <v>157</v>
      </c>
      <c r="G15" s="54">
        <f>G16</f>
        <v>0</v>
      </c>
      <c r="H15" s="54">
        <f t="shared" ref="H15:J15" si="3">H16</f>
        <v>0</v>
      </c>
      <c r="I15" s="54">
        <f t="shared" si="3"/>
        <v>0</v>
      </c>
      <c r="J15" s="54">
        <f t="shared" si="3"/>
        <v>400000</v>
      </c>
      <c r="K15" s="55"/>
      <c r="L15" s="55"/>
    </row>
    <row r="16" spans="2:12" ht="38.25" x14ac:dyDescent="0.25">
      <c r="B16" s="11"/>
      <c r="C16" s="11"/>
      <c r="D16" s="11"/>
      <c r="E16" s="11">
        <v>8443</v>
      </c>
      <c r="F16" s="30" t="s">
        <v>158</v>
      </c>
      <c r="G16" s="54"/>
      <c r="H16" s="54"/>
      <c r="I16" s="54"/>
      <c r="J16" s="55">
        <v>400000</v>
      </c>
      <c r="K16" s="55"/>
      <c r="L16" s="55"/>
    </row>
    <row r="17" spans="2:12" ht="25.5" x14ac:dyDescent="0.25">
      <c r="B17" s="13">
        <v>5</v>
      </c>
      <c r="C17" s="14"/>
      <c r="D17" s="14"/>
      <c r="E17" s="14"/>
      <c r="F17" s="19" t="s">
        <v>11</v>
      </c>
      <c r="G17" s="97">
        <f>G18</f>
        <v>615170.22</v>
      </c>
      <c r="H17" s="97">
        <f t="shared" ref="H17:J17" si="4">H18</f>
        <v>2000000</v>
      </c>
      <c r="I17" s="97">
        <f t="shared" si="4"/>
        <v>0</v>
      </c>
      <c r="J17" s="97">
        <f t="shared" si="4"/>
        <v>400000</v>
      </c>
      <c r="K17" s="101">
        <f>J17/G17*100</f>
        <v>65.022653404776335</v>
      </c>
      <c r="L17" s="101">
        <f>J17/H17*100</f>
        <v>20</v>
      </c>
    </row>
    <row r="18" spans="2:12" ht="25.5" x14ac:dyDescent="0.25">
      <c r="B18" s="15"/>
      <c r="C18" s="15">
        <v>54</v>
      </c>
      <c r="D18" s="15"/>
      <c r="E18" s="15"/>
      <c r="F18" s="20" t="s">
        <v>16</v>
      </c>
      <c r="G18" s="54">
        <f>G19+G21+G23</f>
        <v>615170.22</v>
      </c>
      <c r="H18" s="54">
        <f t="shared" ref="H18:J18" si="5">H19+H21+H23</f>
        <v>2000000</v>
      </c>
      <c r="I18" s="54">
        <f t="shared" si="5"/>
        <v>0</v>
      </c>
      <c r="J18" s="54">
        <f t="shared" si="5"/>
        <v>400000</v>
      </c>
      <c r="K18" s="55">
        <f>J18/G18*100</f>
        <v>65.022653404776335</v>
      </c>
      <c r="L18" s="55">
        <f>J18/H18*100</f>
        <v>20</v>
      </c>
    </row>
    <row r="19" spans="2:12" ht="63.75" x14ac:dyDescent="0.25">
      <c r="B19" s="15"/>
      <c r="C19" s="15"/>
      <c r="D19" s="15">
        <v>541</v>
      </c>
      <c r="E19" s="30"/>
      <c r="F19" s="30" t="s">
        <v>56</v>
      </c>
      <c r="G19" s="54"/>
      <c r="H19" s="54"/>
      <c r="I19" s="86"/>
      <c r="J19" s="55"/>
      <c r="K19" s="37"/>
      <c r="L19" s="37"/>
    </row>
    <row r="20" spans="2:12" ht="38.25" x14ac:dyDescent="0.25">
      <c r="B20" s="15"/>
      <c r="C20" s="15"/>
      <c r="D20" s="15"/>
      <c r="E20" s="30">
        <v>5413</v>
      </c>
      <c r="F20" s="30" t="s">
        <v>57</v>
      </c>
      <c r="G20" s="54"/>
      <c r="H20" s="54"/>
      <c r="I20" s="86"/>
      <c r="J20" s="55"/>
      <c r="K20" s="37"/>
      <c r="L20" s="37"/>
    </row>
    <row r="21" spans="2:12" ht="51" x14ac:dyDescent="0.25">
      <c r="B21" s="15"/>
      <c r="C21" s="15"/>
      <c r="D21" s="15">
        <v>542</v>
      </c>
      <c r="E21" s="30"/>
      <c r="F21" s="30" t="s">
        <v>159</v>
      </c>
      <c r="G21" s="54">
        <f>G22</f>
        <v>615170.22</v>
      </c>
      <c r="H21" s="54">
        <f t="shared" ref="H21:J21" si="6">H22</f>
        <v>2000000</v>
      </c>
      <c r="I21" s="54">
        <f t="shared" si="6"/>
        <v>0</v>
      </c>
      <c r="J21" s="54">
        <f t="shared" si="6"/>
        <v>0</v>
      </c>
      <c r="K21" s="55">
        <f>J21/G21*100</f>
        <v>0</v>
      </c>
      <c r="L21" s="55">
        <f>J21/H21*100</f>
        <v>0</v>
      </c>
    </row>
    <row r="22" spans="2:12" ht="38.25" x14ac:dyDescent="0.25">
      <c r="B22" s="15"/>
      <c r="C22" s="15"/>
      <c r="D22" s="15"/>
      <c r="E22" s="30">
        <v>5422</v>
      </c>
      <c r="F22" s="30" t="s">
        <v>160</v>
      </c>
      <c r="G22" s="54">
        <v>615170.22</v>
      </c>
      <c r="H22" s="54">
        <v>2000000</v>
      </c>
      <c r="I22" s="86"/>
      <c r="J22" s="55"/>
      <c r="K22" s="37"/>
      <c r="L22" s="37"/>
    </row>
    <row r="23" spans="2:12" ht="63.75" x14ac:dyDescent="0.25">
      <c r="B23" s="15"/>
      <c r="C23" s="15"/>
      <c r="D23" s="15">
        <v>544</v>
      </c>
      <c r="E23" s="30"/>
      <c r="F23" s="30" t="s">
        <v>161</v>
      </c>
      <c r="G23" s="54">
        <f>G24</f>
        <v>0</v>
      </c>
      <c r="H23" s="54">
        <f t="shared" ref="H23:J23" si="7">H24</f>
        <v>0</v>
      </c>
      <c r="I23" s="54">
        <f t="shared" si="7"/>
        <v>0</v>
      </c>
      <c r="J23" s="54">
        <f t="shared" si="7"/>
        <v>400000</v>
      </c>
      <c r="K23" s="55"/>
      <c r="L23" s="55"/>
    </row>
    <row r="24" spans="2:12" ht="51" x14ac:dyDescent="0.25">
      <c r="B24" s="15"/>
      <c r="C24" s="15"/>
      <c r="D24" s="15"/>
      <c r="E24" s="30">
        <v>5433</v>
      </c>
      <c r="F24" s="30" t="s">
        <v>162</v>
      </c>
      <c r="G24" s="54"/>
      <c r="H24" s="54"/>
      <c r="I24" s="86"/>
      <c r="J24" s="55">
        <v>400000</v>
      </c>
      <c r="K24" s="55"/>
      <c r="L24" s="55"/>
    </row>
    <row r="26" spans="2:12" x14ac:dyDescent="0.25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2:12" x14ac:dyDescent="0.25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2:12" x14ac:dyDescent="0.25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/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8"/>
      <c r="C1" s="18"/>
      <c r="D1" s="18"/>
      <c r="E1" s="18"/>
      <c r="F1" s="4"/>
      <c r="G1" s="4"/>
      <c r="H1" s="4"/>
    </row>
    <row r="2" spans="2:8" ht="15.75" customHeight="1" x14ac:dyDescent="0.25">
      <c r="B2" s="154" t="s">
        <v>58</v>
      </c>
      <c r="C2" s="154"/>
      <c r="D2" s="154"/>
      <c r="E2" s="154"/>
      <c r="F2" s="154"/>
      <c r="G2" s="154"/>
      <c r="H2" s="154"/>
    </row>
    <row r="3" spans="2:8" ht="18" x14ac:dyDescent="0.25">
      <c r="B3" s="18"/>
      <c r="C3" s="18"/>
      <c r="D3" s="18"/>
      <c r="E3" s="18"/>
      <c r="F3" s="4"/>
      <c r="G3" s="4"/>
      <c r="H3" s="4"/>
    </row>
    <row r="4" spans="2:8" ht="25.5" x14ac:dyDescent="0.25">
      <c r="B4" s="45" t="s">
        <v>8</v>
      </c>
      <c r="C4" s="45" t="s">
        <v>71</v>
      </c>
      <c r="D4" s="45" t="s">
        <v>67</v>
      </c>
      <c r="E4" s="45" t="s">
        <v>64</v>
      </c>
      <c r="F4" s="45" t="s">
        <v>72</v>
      </c>
      <c r="G4" s="45" t="s">
        <v>31</v>
      </c>
      <c r="H4" s="45" t="s">
        <v>65</v>
      </c>
    </row>
    <row r="5" spans="2:8" x14ac:dyDescent="0.25">
      <c r="B5" s="45">
        <v>1</v>
      </c>
      <c r="C5" s="45">
        <v>2</v>
      </c>
      <c r="D5" s="45">
        <v>3</v>
      </c>
      <c r="E5" s="45">
        <v>4</v>
      </c>
      <c r="F5" s="45">
        <v>5</v>
      </c>
      <c r="G5" s="45" t="s">
        <v>49</v>
      </c>
      <c r="H5" s="45" t="s">
        <v>99</v>
      </c>
    </row>
    <row r="6" spans="2:8" x14ac:dyDescent="0.25">
      <c r="B6" s="10" t="s">
        <v>59</v>
      </c>
      <c r="C6" s="103">
        <f>C7</f>
        <v>1127480.26</v>
      </c>
      <c r="D6" s="103">
        <f t="shared" ref="D6:F6" si="0">D7</f>
        <v>2000000</v>
      </c>
      <c r="E6" s="103">
        <f t="shared" si="0"/>
        <v>0</v>
      </c>
      <c r="F6" s="103">
        <f t="shared" si="0"/>
        <v>400000</v>
      </c>
      <c r="G6" s="101">
        <f>F6/C6*100</f>
        <v>35.47733953231252</v>
      </c>
      <c r="H6" s="55">
        <f>F6/D6*100</f>
        <v>20</v>
      </c>
    </row>
    <row r="7" spans="2:8" ht="25.5" x14ac:dyDescent="0.25">
      <c r="B7" s="10" t="s">
        <v>170</v>
      </c>
      <c r="C7" s="103">
        <f>C8</f>
        <v>1127480.26</v>
      </c>
      <c r="D7" s="103">
        <f t="shared" ref="D7:F7" si="1">D8</f>
        <v>2000000</v>
      </c>
      <c r="E7" s="103">
        <f t="shared" si="1"/>
        <v>0</v>
      </c>
      <c r="F7" s="103">
        <f t="shared" si="1"/>
        <v>400000</v>
      </c>
      <c r="G7" s="101">
        <f>F7/C7*100</f>
        <v>35.47733953231252</v>
      </c>
      <c r="H7" s="55">
        <f>F7/D7*100</f>
        <v>20</v>
      </c>
    </row>
    <row r="8" spans="2:8" x14ac:dyDescent="0.25">
      <c r="B8" s="15" t="s">
        <v>171</v>
      </c>
      <c r="C8" s="8">
        <v>1127480.26</v>
      </c>
      <c r="D8" s="8">
        <v>2000000</v>
      </c>
      <c r="E8" s="8">
        <v>0</v>
      </c>
      <c r="F8" s="8">
        <v>400000</v>
      </c>
      <c r="G8" s="55">
        <f t="shared" ref="G8:G11" si="2">F8/C8*100</f>
        <v>35.47733953231252</v>
      </c>
      <c r="H8" s="55">
        <f t="shared" ref="H8:H11" si="3">F8/D8*100</f>
        <v>20</v>
      </c>
    </row>
    <row r="9" spans="2:8" ht="15.75" customHeight="1" x14ac:dyDescent="0.25">
      <c r="B9" s="10" t="s">
        <v>60</v>
      </c>
      <c r="C9" s="103">
        <f>C10</f>
        <v>615170</v>
      </c>
      <c r="D9" s="103">
        <f t="shared" ref="D9:F9" si="4">D10</f>
        <v>2000000</v>
      </c>
      <c r="E9" s="8">
        <f t="shared" si="4"/>
        <v>0</v>
      </c>
      <c r="F9" s="103">
        <f t="shared" si="4"/>
        <v>400000</v>
      </c>
      <c r="G9" s="101">
        <f t="shared" si="2"/>
        <v>65.022676658484642</v>
      </c>
      <c r="H9" s="55">
        <f t="shared" si="3"/>
        <v>20</v>
      </c>
    </row>
    <row r="10" spans="2:8" x14ac:dyDescent="0.25">
      <c r="B10" s="10" t="s">
        <v>24</v>
      </c>
      <c r="C10" s="103">
        <f>C11</f>
        <v>615170</v>
      </c>
      <c r="D10" s="103">
        <f t="shared" ref="D10:F10" si="5">D11</f>
        <v>2000000</v>
      </c>
      <c r="E10" s="103">
        <f t="shared" si="5"/>
        <v>0</v>
      </c>
      <c r="F10" s="103">
        <f t="shared" si="5"/>
        <v>400000</v>
      </c>
      <c r="G10" s="101">
        <f t="shared" si="2"/>
        <v>65.022676658484642</v>
      </c>
      <c r="H10" s="55">
        <f t="shared" si="3"/>
        <v>20</v>
      </c>
    </row>
    <row r="11" spans="2:8" ht="25.5" x14ac:dyDescent="0.25">
      <c r="B11" s="29" t="s">
        <v>172</v>
      </c>
      <c r="C11" s="8">
        <v>615170</v>
      </c>
      <c r="D11" s="8">
        <v>2000000</v>
      </c>
      <c r="E11" s="9"/>
      <c r="F11" s="106">
        <v>400000</v>
      </c>
      <c r="G11" s="55">
        <f t="shared" si="2"/>
        <v>65.022676658484642</v>
      </c>
      <c r="H11" s="55">
        <f t="shared" si="3"/>
        <v>20</v>
      </c>
    </row>
    <row r="13" spans="2:8" x14ac:dyDescent="0.25">
      <c r="B13" s="51"/>
      <c r="C13" s="51"/>
      <c r="D13" s="51"/>
      <c r="E13" s="51"/>
      <c r="F13" s="51"/>
      <c r="G13" s="51"/>
      <c r="H13" s="5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38" zoomScaleNormal="100" workbookViewId="0">
      <selection activeCell="I78" sqref="I78"/>
    </sheetView>
  </sheetViews>
  <sheetFormatPr defaultRowHeight="15" x14ac:dyDescent="0.25"/>
  <cols>
    <col min="1" max="1" width="22.7109375" customWidth="1"/>
    <col min="2" max="2" width="53.85546875" bestFit="1" customWidth="1"/>
    <col min="3" max="3" width="16" customWidth="1"/>
    <col min="4" max="7" width="13.28515625" customWidth="1"/>
    <col min="9" max="9" width="10.140625" bestFit="1" customWidth="1"/>
  </cols>
  <sheetData>
    <row r="1" spans="1:7" s="113" customFormat="1" ht="15.75" x14ac:dyDescent="0.25">
      <c r="A1" s="112"/>
      <c r="B1" s="112" t="s">
        <v>177</v>
      </c>
    </row>
    <row r="2" spans="1:7" s="113" customFormat="1" ht="12" customHeight="1" x14ac:dyDescent="0.25">
      <c r="A2" s="112"/>
      <c r="B2" s="112"/>
    </row>
    <row r="3" spans="1:7" ht="23.25" x14ac:dyDescent="0.35">
      <c r="A3" s="173" t="s">
        <v>12</v>
      </c>
      <c r="B3" s="173"/>
      <c r="C3" s="173"/>
      <c r="D3" s="173"/>
      <c r="E3" s="173"/>
      <c r="F3" s="173"/>
      <c r="G3" s="173"/>
    </row>
    <row r="4" spans="1:7" ht="13.5" customHeight="1" x14ac:dyDescent="0.35">
      <c r="A4" s="114"/>
      <c r="B4" s="114"/>
      <c r="C4" s="114"/>
      <c r="D4" s="114"/>
      <c r="E4" s="114"/>
      <c r="F4" s="114"/>
      <c r="G4" s="114"/>
    </row>
    <row r="5" spans="1:7" x14ac:dyDescent="0.25">
      <c r="C5" s="115" t="s">
        <v>215</v>
      </c>
      <c r="D5" s="115" t="s">
        <v>178</v>
      </c>
      <c r="E5" s="115" t="s">
        <v>178</v>
      </c>
      <c r="F5" s="115"/>
      <c r="G5" s="115"/>
    </row>
    <row r="6" spans="1:7" s="113" customFormat="1" ht="60" x14ac:dyDescent="0.25">
      <c r="A6" s="116" t="s">
        <v>179</v>
      </c>
      <c r="B6" s="116" t="s">
        <v>179</v>
      </c>
      <c r="C6" s="117" t="s">
        <v>214</v>
      </c>
      <c r="D6" s="117" t="s">
        <v>216</v>
      </c>
      <c r="E6" s="117" t="s">
        <v>217</v>
      </c>
      <c r="F6" s="117" t="s">
        <v>218</v>
      </c>
      <c r="G6" s="117" t="s">
        <v>219</v>
      </c>
    </row>
    <row r="7" spans="1:7" s="113" customFormat="1" x14ac:dyDescent="0.25">
      <c r="A7" s="118" t="s">
        <v>180</v>
      </c>
      <c r="B7" s="119" t="s">
        <v>181</v>
      </c>
      <c r="C7" s="120">
        <f>C8</f>
        <v>7385923</v>
      </c>
      <c r="D7" s="120">
        <f t="shared" ref="D7:E7" si="0">D8</f>
        <v>12873881</v>
      </c>
      <c r="E7" s="120">
        <f t="shared" si="0"/>
        <v>8188180</v>
      </c>
      <c r="F7" s="120">
        <f>E7/C7*100</f>
        <v>110.86197351366917</v>
      </c>
      <c r="G7" s="120">
        <f>E7/D7*100</f>
        <v>63.603042470254309</v>
      </c>
    </row>
    <row r="8" spans="1:7" s="113" customFormat="1" x14ac:dyDescent="0.25">
      <c r="A8" s="121" t="s">
        <v>182</v>
      </c>
      <c r="B8" s="122" t="s">
        <v>183</v>
      </c>
      <c r="C8" s="120">
        <f>C9</f>
        <v>7385923</v>
      </c>
      <c r="D8" s="120">
        <f t="shared" ref="D8:E8" si="1">D9</f>
        <v>12873881</v>
      </c>
      <c r="E8" s="120">
        <f t="shared" si="1"/>
        <v>8188180</v>
      </c>
      <c r="F8" s="120">
        <f>E8/C8*100</f>
        <v>110.86197351366917</v>
      </c>
      <c r="G8" s="120">
        <f>E8/D8*100</f>
        <v>63.603042470254309</v>
      </c>
    </row>
    <row r="9" spans="1:7" s="126" customFormat="1" x14ac:dyDescent="0.25">
      <c r="A9" s="123" t="s">
        <v>184</v>
      </c>
      <c r="B9" s="124" t="s">
        <v>185</v>
      </c>
      <c r="C9" s="125">
        <f>C10+C16+C28+C57+C65+C71</f>
        <v>7385923</v>
      </c>
      <c r="D9" s="125">
        <f t="shared" ref="D9:E9" si="2">D10+D16+D28+D57+D65+D71</f>
        <v>12873881</v>
      </c>
      <c r="E9" s="125">
        <f t="shared" si="2"/>
        <v>8188180</v>
      </c>
      <c r="F9" s="141">
        <f t="shared" ref="F9:F13" si="3">E9/C9*100</f>
        <v>110.86197351366917</v>
      </c>
      <c r="G9" s="141">
        <f t="shared" ref="G9:G13" si="4">E9/D9*100</f>
        <v>63.603042470254309</v>
      </c>
    </row>
    <row r="10" spans="1:7" x14ac:dyDescent="0.25">
      <c r="A10" s="127" t="s">
        <v>186</v>
      </c>
      <c r="B10" s="128" t="s">
        <v>187</v>
      </c>
      <c r="C10" s="129">
        <f>C11</f>
        <v>765874</v>
      </c>
      <c r="D10" s="129">
        <f t="shared" ref="D10:E10" si="5">D11</f>
        <v>1849319</v>
      </c>
      <c r="E10" s="129">
        <f t="shared" si="5"/>
        <v>777106</v>
      </c>
      <c r="F10" s="141">
        <f t="shared" si="3"/>
        <v>101.46655977353977</v>
      </c>
      <c r="G10" s="141">
        <f t="shared" si="4"/>
        <v>42.021198073452986</v>
      </c>
    </row>
    <row r="11" spans="1:7" x14ac:dyDescent="0.25">
      <c r="A11" s="130" t="s">
        <v>188</v>
      </c>
      <c r="B11" s="128" t="s">
        <v>189</v>
      </c>
      <c r="C11" s="129">
        <f>C12</f>
        <v>765874</v>
      </c>
      <c r="D11" s="129">
        <f t="shared" ref="D11:E11" si="6">D12</f>
        <v>1849319</v>
      </c>
      <c r="E11" s="129">
        <f t="shared" si="6"/>
        <v>777106</v>
      </c>
      <c r="F11" s="141">
        <f t="shared" si="3"/>
        <v>101.46655977353977</v>
      </c>
      <c r="G11" s="141">
        <f t="shared" si="4"/>
        <v>42.021198073452986</v>
      </c>
    </row>
    <row r="12" spans="1:7" x14ac:dyDescent="0.25">
      <c r="A12" s="131" t="s">
        <v>190</v>
      </c>
      <c r="B12" s="128" t="s">
        <v>191</v>
      </c>
      <c r="C12" s="129">
        <f>C13</f>
        <v>765874</v>
      </c>
      <c r="D12" s="129">
        <f t="shared" ref="D12:E12" si="7">D13</f>
        <v>1849319</v>
      </c>
      <c r="E12" s="129">
        <f t="shared" si="7"/>
        <v>777106</v>
      </c>
      <c r="F12" s="141">
        <f t="shared" si="3"/>
        <v>101.46655977353977</v>
      </c>
      <c r="G12" s="141">
        <f t="shared" si="4"/>
        <v>42.021198073452986</v>
      </c>
    </row>
    <row r="13" spans="1:7" x14ac:dyDescent="0.25">
      <c r="A13" s="132" t="s">
        <v>192</v>
      </c>
      <c r="B13" s="128" t="s">
        <v>4</v>
      </c>
      <c r="C13" s="129">
        <f>+C14+C15</f>
        <v>765874</v>
      </c>
      <c r="D13" s="129">
        <f t="shared" ref="D13:E13" si="8">+D14+D15</f>
        <v>1849319</v>
      </c>
      <c r="E13" s="129">
        <f t="shared" si="8"/>
        <v>777106</v>
      </c>
      <c r="F13" s="141">
        <f t="shared" si="3"/>
        <v>101.46655977353977</v>
      </c>
      <c r="G13" s="141">
        <f t="shared" si="4"/>
        <v>42.021198073452986</v>
      </c>
    </row>
    <row r="14" spans="1:7" x14ac:dyDescent="0.25">
      <c r="A14" s="133" t="s">
        <v>193</v>
      </c>
      <c r="B14" s="128" t="s">
        <v>5</v>
      </c>
      <c r="C14" s="134">
        <v>755331</v>
      </c>
      <c r="D14" s="134">
        <v>1818488</v>
      </c>
      <c r="E14" s="134">
        <v>766483</v>
      </c>
      <c r="F14" s="134">
        <f>E14/C14*100</f>
        <v>101.47643880629818</v>
      </c>
      <c r="G14" s="134">
        <f>E14/D14*100</f>
        <v>42.149467029752188</v>
      </c>
    </row>
    <row r="15" spans="1:7" x14ac:dyDescent="0.25">
      <c r="A15" s="133" t="s">
        <v>194</v>
      </c>
      <c r="B15" s="128" t="s">
        <v>14</v>
      </c>
      <c r="C15" s="134">
        <v>10543</v>
      </c>
      <c r="D15" s="134">
        <v>30831</v>
      </c>
      <c r="E15" s="134">
        <v>10623</v>
      </c>
      <c r="F15" s="134">
        <f>E15/C15*100</f>
        <v>100.75879730626956</v>
      </c>
      <c r="G15" s="134">
        <f>E15/D15*100</f>
        <v>34.455580422302226</v>
      </c>
    </row>
    <row r="16" spans="1:7" x14ac:dyDescent="0.25">
      <c r="A16" s="127" t="s">
        <v>195</v>
      </c>
      <c r="B16" s="128" t="s">
        <v>196</v>
      </c>
      <c r="C16" s="129">
        <f>C17</f>
        <v>177713</v>
      </c>
      <c r="D16" s="129">
        <f t="shared" ref="D16:E16" si="9">D17</f>
        <v>297000</v>
      </c>
      <c r="E16" s="129">
        <f t="shared" si="9"/>
        <v>12341</v>
      </c>
      <c r="F16" s="142">
        <f t="shared" ref="F16:F19" si="10">E16/C16*100</f>
        <v>6.9443428449241189</v>
      </c>
      <c r="G16" s="129">
        <f>E16/D16*100</f>
        <v>4.1552188552188554</v>
      </c>
    </row>
    <row r="17" spans="1:10" x14ac:dyDescent="0.25">
      <c r="A17" s="130" t="s">
        <v>188</v>
      </c>
      <c r="B17" s="128" t="s">
        <v>189</v>
      </c>
      <c r="C17" s="129">
        <f>C18+C24</f>
        <v>177713</v>
      </c>
      <c r="D17" s="129">
        <f t="shared" ref="D17:E17" si="11">D18+D24</f>
        <v>297000</v>
      </c>
      <c r="E17" s="129">
        <f t="shared" si="11"/>
        <v>12341</v>
      </c>
      <c r="F17" s="142">
        <f t="shared" si="10"/>
        <v>6.9443428449241189</v>
      </c>
      <c r="G17" s="129">
        <f t="shared" ref="G17:G19" si="12">E17/D17*100</f>
        <v>4.1552188552188554</v>
      </c>
      <c r="J17" s="140"/>
    </row>
    <row r="18" spans="1:10" x14ac:dyDescent="0.25">
      <c r="A18" s="131">
        <v>52</v>
      </c>
      <c r="B18" s="128" t="s">
        <v>197</v>
      </c>
      <c r="C18" s="129">
        <f>C19+C22</f>
        <v>177713</v>
      </c>
      <c r="D18" s="129">
        <f t="shared" ref="D18:E18" si="13">D19+D22</f>
        <v>297000</v>
      </c>
      <c r="E18" s="129">
        <f t="shared" si="13"/>
        <v>5084</v>
      </c>
      <c r="F18" s="142">
        <f t="shared" si="10"/>
        <v>2.8607924012311985</v>
      </c>
      <c r="G18" s="129">
        <f t="shared" si="12"/>
        <v>1.7117845117845119</v>
      </c>
    </row>
    <row r="19" spans="1:10" x14ac:dyDescent="0.25">
      <c r="A19" s="132" t="s">
        <v>192</v>
      </c>
      <c r="B19" s="128" t="s">
        <v>4</v>
      </c>
      <c r="C19" s="129">
        <f>+C20+C21</f>
        <v>16031</v>
      </c>
      <c r="D19" s="129">
        <f t="shared" ref="D19:E19" si="14">+D20+D21</f>
        <v>236500</v>
      </c>
      <c r="E19" s="129">
        <f t="shared" si="14"/>
        <v>4298</v>
      </c>
      <c r="F19" s="142">
        <f t="shared" si="10"/>
        <v>26.81055455055829</v>
      </c>
      <c r="G19" s="129">
        <f t="shared" si="12"/>
        <v>1.8173361522198732</v>
      </c>
    </row>
    <row r="20" spans="1:10" x14ac:dyDescent="0.25">
      <c r="A20" s="133" t="s">
        <v>193</v>
      </c>
      <c r="B20" s="128" t="s">
        <v>5</v>
      </c>
      <c r="C20" s="134">
        <v>9252</v>
      </c>
      <c r="D20" s="134">
        <v>0</v>
      </c>
      <c r="E20" s="134">
        <v>0</v>
      </c>
      <c r="F20" s="134">
        <f>E20/C20*100</f>
        <v>0</v>
      </c>
      <c r="G20" s="134"/>
    </row>
    <row r="21" spans="1:10" x14ac:dyDescent="0.25">
      <c r="A21" s="133" t="s">
        <v>194</v>
      </c>
      <c r="B21" s="128" t="s">
        <v>14</v>
      </c>
      <c r="C21" s="134">
        <v>6779</v>
      </c>
      <c r="D21" s="134">
        <v>236500</v>
      </c>
      <c r="E21" s="134">
        <v>4298</v>
      </c>
      <c r="F21" s="134"/>
      <c r="G21" s="134">
        <f>E21/D21*100</f>
        <v>1.8173361522198732</v>
      </c>
    </row>
    <row r="22" spans="1:10" x14ac:dyDescent="0.25">
      <c r="A22" s="132">
        <v>4</v>
      </c>
      <c r="B22" s="128" t="s">
        <v>6</v>
      </c>
      <c r="C22" s="129">
        <f>+C23</f>
        <v>161682</v>
      </c>
      <c r="D22" s="129">
        <f t="shared" ref="D22:E22" si="15">+D23</f>
        <v>60500</v>
      </c>
      <c r="E22" s="129">
        <f t="shared" si="15"/>
        <v>786</v>
      </c>
      <c r="F22" s="142">
        <f t="shared" ref="F22" si="16">E22/C22*100</f>
        <v>0.48613945893791521</v>
      </c>
      <c r="G22" s="129">
        <f t="shared" ref="G22" si="17">E22/D22*100</f>
        <v>1.2991735537190083</v>
      </c>
    </row>
    <row r="23" spans="1:10" x14ac:dyDescent="0.25">
      <c r="A23" s="133">
        <v>42</v>
      </c>
      <c r="B23" s="128" t="s">
        <v>198</v>
      </c>
      <c r="C23" s="134">
        <v>161682</v>
      </c>
      <c r="D23" s="134">
        <v>60500</v>
      </c>
      <c r="E23" s="134">
        <v>786</v>
      </c>
      <c r="F23" s="134">
        <f>E23/C23*100</f>
        <v>0.48613945893791521</v>
      </c>
      <c r="G23" s="134"/>
    </row>
    <row r="24" spans="1:10" x14ac:dyDescent="0.25">
      <c r="A24" s="131">
        <v>51</v>
      </c>
      <c r="B24" s="128" t="s">
        <v>197</v>
      </c>
      <c r="C24" s="129">
        <f>C25</f>
        <v>0</v>
      </c>
      <c r="D24" s="129">
        <f t="shared" ref="D24:E24" si="18">D25</f>
        <v>0</v>
      </c>
      <c r="E24" s="129">
        <f t="shared" si="18"/>
        <v>7257</v>
      </c>
      <c r="F24" s="142"/>
      <c r="G24" s="129"/>
    </row>
    <row r="25" spans="1:10" x14ac:dyDescent="0.25">
      <c r="A25" s="132" t="s">
        <v>192</v>
      </c>
      <c r="B25" s="128" t="s">
        <v>4</v>
      </c>
      <c r="C25" s="129">
        <f>+C26+C27</f>
        <v>0</v>
      </c>
      <c r="D25" s="129">
        <f t="shared" ref="D25" si="19">+D26+D27</f>
        <v>0</v>
      </c>
      <c r="E25" s="129">
        <f t="shared" ref="E25" si="20">+E26+E27</f>
        <v>7257</v>
      </c>
      <c r="F25" s="129"/>
      <c r="G25" s="129"/>
    </row>
    <row r="26" spans="1:10" x14ac:dyDescent="0.25">
      <c r="A26" s="133" t="s">
        <v>193</v>
      </c>
      <c r="B26" s="128" t="s">
        <v>5</v>
      </c>
      <c r="C26" s="134">
        <v>0</v>
      </c>
      <c r="D26" s="134">
        <v>0</v>
      </c>
      <c r="E26" s="134">
        <v>6462</v>
      </c>
      <c r="F26" s="134"/>
      <c r="G26" s="134"/>
    </row>
    <row r="27" spans="1:10" x14ac:dyDescent="0.25">
      <c r="A27" s="133" t="s">
        <v>194</v>
      </c>
      <c r="B27" s="128" t="s">
        <v>14</v>
      </c>
      <c r="C27" s="134">
        <v>0</v>
      </c>
      <c r="D27" s="134">
        <v>0</v>
      </c>
      <c r="E27" s="134">
        <v>795</v>
      </c>
      <c r="F27" s="134"/>
      <c r="G27" s="134"/>
    </row>
    <row r="28" spans="1:10" x14ac:dyDescent="0.25">
      <c r="A28" s="127" t="s">
        <v>199</v>
      </c>
      <c r="B28" s="128" t="s">
        <v>200</v>
      </c>
      <c r="C28" s="129">
        <f>C30+C38+C43+C49+C53</f>
        <v>6393995</v>
      </c>
      <c r="D28" s="129">
        <f t="shared" ref="D28:E28" si="21">D30+D38+D43+D49+D53</f>
        <v>10652002</v>
      </c>
      <c r="E28" s="129">
        <f t="shared" si="21"/>
        <v>7369898</v>
      </c>
      <c r="F28" s="142">
        <f t="shared" ref="F28:F31" si="22">E28/C28*100</f>
        <v>115.26280517892178</v>
      </c>
      <c r="G28" s="129">
        <f t="shared" ref="G28:G31" si="23">E28/D28*100</f>
        <v>69.187914159235049</v>
      </c>
    </row>
    <row r="29" spans="1:10" x14ac:dyDescent="0.25">
      <c r="A29" s="130" t="s">
        <v>188</v>
      </c>
      <c r="B29" s="128" t="s">
        <v>189</v>
      </c>
      <c r="C29" s="129">
        <f>C30</f>
        <v>5767813</v>
      </c>
      <c r="D29" s="129">
        <f t="shared" ref="D29:E29" si="24">D30</f>
        <v>8493117</v>
      </c>
      <c r="E29" s="129">
        <f t="shared" si="24"/>
        <v>6904392</v>
      </c>
      <c r="F29" s="142">
        <f t="shared" si="22"/>
        <v>119.70554523872394</v>
      </c>
      <c r="G29" s="129">
        <f t="shared" si="23"/>
        <v>81.293970164310707</v>
      </c>
    </row>
    <row r="30" spans="1:10" x14ac:dyDescent="0.25">
      <c r="A30" s="131" t="s">
        <v>193</v>
      </c>
      <c r="B30" s="128" t="s">
        <v>201</v>
      </c>
      <c r="C30" s="129">
        <f>+C31+C36</f>
        <v>5767813</v>
      </c>
      <c r="D30" s="129">
        <f t="shared" ref="D30:E30" si="25">+D31+D36</f>
        <v>8493117</v>
      </c>
      <c r="E30" s="129">
        <f t="shared" si="25"/>
        <v>6904392</v>
      </c>
      <c r="F30" s="142">
        <f t="shared" si="22"/>
        <v>119.70554523872394</v>
      </c>
      <c r="G30" s="129">
        <f t="shared" si="23"/>
        <v>81.293970164310707</v>
      </c>
    </row>
    <row r="31" spans="1:10" x14ac:dyDescent="0.25">
      <c r="A31" s="132" t="s">
        <v>192</v>
      </c>
      <c r="B31" s="128" t="s">
        <v>4</v>
      </c>
      <c r="C31" s="129">
        <f>+C32+C33+C34+C35</f>
        <v>5683175</v>
      </c>
      <c r="D31" s="129">
        <f t="shared" ref="D31:E31" si="26">+D32+D33+D34+D35</f>
        <v>8493117</v>
      </c>
      <c r="E31" s="129">
        <f t="shared" si="26"/>
        <v>6835261</v>
      </c>
      <c r="F31" s="142">
        <f t="shared" si="22"/>
        <v>120.27187267680478</v>
      </c>
      <c r="G31" s="129">
        <f t="shared" si="23"/>
        <v>80.480005161826924</v>
      </c>
    </row>
    <row r="32" spans="1:10" x14ac:dyDescent="0.25">
      <c r="A32" s="133" t="s">
        <v>193</v>
      </c>
      <c r="B32" s="128" t="s">
        <v>5</v>
      </c>
      <c r="C32" s="134">
        <v>1287980</v>
      </c>
      <c r="D32" s="134">
        <v>2767117</v>
      </c>
      <c r="E32" s="134">
        <v>1424804</v>
      </c>
      <c r="F32" s="134">
        <f>E32/C32*100</f>
        <v>110.62314632214787</v>
      </c>
      <c r="G32" s="134">
        <f>E32/D32*100</f>
        <v>51.490558584982125</v>
      </c>
    </row>
    <row r="33" spans="1:7" x14ac:dyDescent="0.25">
      <c r="A33" s="133" t="s">
        <v>194</v>
      </c>
      <c r="B33" s="128" t="s">
        <v>14</v>
      </c>
      <c r="C33" s="134">
        <v>4364543</v>
      </c>
      <c r="D33" s="134">
        <v>5654910</v>
      </c>
      <c r="E33" s="134">
        <v>5399566</v>
      </c>
      <c r="F33" s="134">
        <f t="shared" ref="F33:F36" si="27">E33/C33*100</f>
        <v>123.71434993308578</v>
      </c>
      <c r="G33" s="134">
        <f t="shared" ref="G33:G35" si="28">E33/D33*100</f>
        <v>95.484561204333929</v>
      </c>
    </row>
    <row r="34" spans="1:7" x14ac:dyDescent="0.25">
      <c r="A34" s="133" t="s">
        <v>202</v>
      </c>
      <c r="B34" s="128" t="s">
        <v>130</v>
      </c>
      <c r="C34" s="134">
        <v>18302</v>
      </c>
      <c r="D34" s="134">
        <v>57964</v>
      </c>
      <c r="E34" s="134">
        <v>9684</v>
      </c>
      <c r="F34" s="134">
        <f t="shared" si="27"/>
        <v>52.912250027319416</v>
      </c>
      <c r="G34" s="134">
        <f t="shared" si="28"/>
        <v>16.706921537506041</v>
      </c>
    </row>
    <row r="35" spans="1:7" x14ac:dyDescent="0.25">
      <c r="A35" s="133">
        <v>38</v>
      </c>
      <c r="B35" s="128" t="s">
        <v>138</v>
      </c>
      <c r="C35" s="134">
        <v>12350</v>
      </c>
      <c r="D35" s="134">
        <v>13126</v>
      </c>
      <c r="E35" s="134">
        <v>1207</v>
      </c>
      <c r="F35" s="134">
        <f t="shared" si="27"/>
        <v>9.7732793522267194</v>
      </c>
      <c r="G35" s="134">
        <f t="shared" si="28"/>
        <v>9.1954898674386722</v>
      </c>
    </row>
    <row r="36" spans="1:7" x14ac:dyDescent="0.25">
      <c r="A36" s="132" t="s">
        <v>203</v>
      </c>
      <c r="B36" s="128" t="s">
        <v>6</v>
      </c>
      <c r="C36" s="129">
        <f>+C37</f>
        <v>84638</v>
      </c>
      <c r="D36" s="129">
        <f t="shared" ref="D36:E36" si="29">+D37</f>
        <v>0</v>
      </c>
      <c r="E36" s="129">
        <f t="shared" si="29"/>
        <v>69131</v>
      </c>
      <c r="F36" s="142">
        <f t="shared" si="27"/>
        <v>81.678442307237887</v>
      </c>
      <c r="G36" s="129"/>
    </row>
    <row r="37" spans="1:7" x14ac:dyDescent="0.25">
      <c r="A37" s="133" t="s">
        <v>204</v>
      </c>
      <c r="B37" s="128" t="s">
        <v>198</v>
      </c>
      <c r="C37" s="134">
        <v>84638</v>
      </c>
      <c r="D37" s="134">
        <v>0</v>
      </c>
      <c r="E37" s="134">
        <v>69131</v>
      </c>
      <c r="F37" s="134">
        <f>E37/C37*100</f>
        <v>81.678442307237887</v>
      </c>
      <c r="G37" s="134"/>
    </row>
    <row r="38" spans="1:7" x14ac:dyDescent="0.25">
      <c r="A38" s="131" t="s">
        <v>205</v>
      </c>
      <c r="B38" s="128" t="s">
        <v>197</v>
      </c>
      <c r="C38" s="129">
        <f>+C39+C41</f>
        <v>0</v>
      </c>
      <c r="D38" s="129">
        <f t="shared" ref="D38:E38" si="30">+D39+D41</f>
        <v>0</v>
      </c>
      <c r="E38" s="129">
        <f t="shared" si="30"/>
        <v>0</v>
      </c>
      <c r="F38" s="142"/>
      <c r="G38" s="129"/>
    </row>
    <row r="39" spans="1:7" x14ac:dyDescent="0.25">
      <c r="A39" s="132" t="s">
        <v>192</v>
      </c>
      <c r="B39" s="128" t="s">
        <v>4</v>
      </c>
      <c r="C39" s="129">
        <f>+C40</f>
        <v>0</v>
      </c>
      <c r="D39" s="129">
        <f t="shared" ref="D39:E42" si="31">+C39/7.5345</f>
        <v>0</v>
      </c>
      <c r="E39" s="129">
        <f t="shared" si="31"/>
        <v>0</v>
      </c>
      <c r="F39" s="129"/>
      <c r="G39" s="129"/>
    </row>
    <row r="40" spans="1:7" x14ac:dyDescent="0.25">
      <c r="A40" s="133" t="s">
        <v>194</v>
      </c>
      <c r="B40" s="128" t="s">
        <v>14</v>
      </c>
      <c r="C40" s="134"/>
      <c r="D40" s="134">
        <f t="shared" si="31"/>
        <v>0</v>
      </c>
      <c r="E40" s="134">
        <v>0</v>
      </c>
      <c r="F40" s="134"/>
      <c r="G40" s="134"/>
    </row>
    <row r="41" spans="1:7" x14ac:dyDescent="0.25">
      <c r="A41" s="132" t="s">
        <v>203</v>
      </c>
      <c r="B41" s="128" t="s">
        <v>6</v>
      </c>
      <c r="C41" s="129">
        <f>+C42</f>
        <v>0</v>
      </c>
      <c r="D41" s="129">
        <f t="shared" ref="D41:E41" si="32">+D42</f>
        <v>0</v>
      </c>
      <c r="E41" s="129">
        <f t="shared" si="32"/>
        <v>0</v>
      </c>
      <c r="F41" s="129"/>
      <c r="G41" s="129"/>
    </row>
    <row r="42" spans="1:7" x14ac:dyDescent="0.25">
      <c r="A42" s="133" t="s">
        <v>204</v>
      </c>
      <c r="B42" s="128" t="s">
        <v>198</v>
      </c>
      <c r="C42" s="134">
        <v>0</v>
      </c>
      <c r="D42" s="134">
        <f t="shared" si="31"/>
        <v>0</v>
      </c>
      <c r="E42" s="134">
        <v>0</v>
      </c>
      <c r="F42" s="134"/>
      <c r="G42" s="134"/>
    </row>
    <row r="43" spans="1:7" x14ac:dyDescent="0.25">
      <c r="A43" s="131" t="s">
        <v>206</v>
      </c>
      <c r="B43" s="128" t="s">
        <v>207</v>
      </c>
      <c r="C43" s="129">
        <f>C44+C47</f>
        <v>11012</v>
      </c>
      <c r="D43" s="129">
        <f t="shared" ref="D43:E43" si="33">D44+D47</f>
        <v>131885</v>
      </c>
      <c r="E43" s="129">
        <f t="shared" si="33"/>
        <v>62719</v>
      </c>
      <c r="F43" s="142">
        <f t="shared" ref="F43:F44" si="34">E43/C43*100</f>
        <v>569.55139847439159</v>
      </c>
      <c r="G43" s="129">
        <f t="shared" ref="G43:G46" si="35">E43/D43*100</f>
        <v>47.555825150699469</v>
      </c>
    </row>
    <row r="44" spans="1:7" x14ac:dyDescent="0.25">
      <c r="A44" s="132" t="s">
        <v>192</v>
      </c>
      <c r="B44" s="128" t="s">
        <v>4</v>
      </c>
      <c r="C44" s="129">
        <f>C45+C46</f>
        <v>11012</v>
      </c>
      <c r="D44" s="129">
        <f t="shared" ref="D44:E44" si="36">D45+D46</f>
        <v>131885</v>
      </c>
      <c r="E44" s="129">
        <f t="shared" si="36"/>
        <v>60249</v>
      </c>
      <c r="F44" s="142">
        <f t="shared" si="34"/>
        <v>547.12132219397017</v>
      </c>
      <c r="G44" s="129">
        <f t="shared" si="35"/>
        <v>45.682981385297801</v>
      </c>
    </row>
    <row r="45" spans="1:7" x14ac:dyDescent="0.25">
      <c r="A45" s="133" t="s">
        <v>193</v>
      </c>
      <c r="B45" s="128" t="s">
        <v>5</v>
      </c>
      <c r="C45" s="135">
        <v>9952</v>
      </c>
      <c r="D45" s="135">
        <v>23665</v>
      </c>
      <c r="E45" s="135">
        <v>28238</v>
      </c>
      <c r="F45" s="134">
        <f>E45/C45*100</f>
        <v>283.74196141479098</v>
      </c>
      <c r="G45" s="134">
        <f t="shared" si="35"/>
        <v>119.32389604901755</v>
      </c>
    </row>
    <row r="46" spans="1:7" x14ac:dyDescent="0.25">
      <c r="A46" s="133" t="s">
        <v>194</v>
      </c>
      <c r="B46" s="128" t="s">
        <v>14</v>
      </c>
      <c r="C46" s="134">
        <v>1060</v>
      </c>
      <c r="D46" s="134">
        <v>108220</v>
      </c>
      <c r="E46" s="134">
        <v>32011</v>
      </c>
      <c r="F46" s="134">
        <f>E46/C46*100</f>
        <v>3019.9056603773583</v>
      </c>
      <c r="G46" s="134">
        <f t="shared" si="35"/>
        <v>29.579560155239328</v>
      </c>
    </row>
    <row r="47" spans="1:7" x14ac:dyDescent="0.25">
      <c r="A47" s="132" t="s">
        <v>203</v>
      </c>
      <c r="B47" s="128" t="s">
        <v>6</v>
      </c>
      <c r="C47" s="129">
        <f>+C48</f>
        <v>0</v>
      </c>
      <c r="D47" s="129">
        <f t="shared" ref="D47:E47" si="37">+D48</f>
        <v>0</v>
      </c>
      <c r="E47" s="129">
        <f t="shared" si="37"/>
        <v>2470</v>
      </c>
      <c r="F47" s="142"/>
      <c r="G47" s="129"/>
    </row>
    <row r="48" spans="1:7" x14ac:dyDescent="0.25">
      <c r="A48" s="133" t="s">
        <v>204</v>
      </c>
      <c r="B48" s="128" t="s">
        <v>198</v>
      </c>
      <c r="C48" s="134">
        <v>0</v>
      </c>
      <c r="D48" s="134">
        <v>0</v>
      </c>
      <c r="E48" s="134">
        <v>2470</v>
      </c>
      <c r="F48" s="134"/>
      <c r="G48" s="134"/>
    </row>
    <row r="49" spans="1:9" x14ac:dyDescent="0.25">
      <c r="A49" s="131">
        <v>563</v>
      </c>
      <c r="B49" s="128" t="s">
        <v>196</v>
      </c>
      <c r="C49" s="129">
        <f>C50</f>
        <v>0</v>
      </c>
      <c r="D49" s="129">
        <f t="shared" ref="D49:E49" si="38">D50</f>
        <v>27000</v>
      </c>
      <c r="E49" s="129">
        <f t="shared" si="38"/>
        <v>2787</v>
      </c>
      <c r="F49" s="142"/>
      <c r="G49" s="129">
        <f t="shared" ref="G49:G50" si="39">E49/D49*100</f>
        <v>10.322222222222223</v>
      </c>
    </row>
    <row r="50" spans="1:9" x14ac:dyDescent="0.25">
      <c r="A50" s="132" t="s">
        <v>192</v>
      </c>
      <c r="B50" s="128" t="s">
        <v>4</v>
      </c>
      <c r="C50" s="129">
        <f>C51+C52</f>
        <v>0</v>
      </c>
      <c r="D50" s="129">
        <f t="shared" ref="D50:E50" si="40">D51+D52</f>
        <v>27000</v>
      </c>
      <c r="E50" s="129">
        <f t="shared" si="40"/>
        <v>2787</v>
      </c>
      <c r="F50" s="129"/>
      <c r="G50" s="129">
        <f t="shared" si="39"/>
        <v>10.322222222222223</v>
      </c>
    </row>
    <row r="51" spans="1:9" x14ac:dyDescent="0.25">
      <c r="A51" s="133" t="s">
        <v>193</v>
      </c>
      <c r="B51" s="128" t="s">
        <v>5</v>
      </c>
      <c r="C51" s="134">
        <v>0</v>
      </c>
      <c r="D51" s="134">
        <v>0</v>
      </c>
      <c r="E51" s="134">
        <v>0</v>
      </c>
      <c r="F51" s="134"/>
      <c r="G51" s="134"/>
    </row>
    <row r="52" spans="1:9" x14ac:dyDescent="0.25">
      <c r="A52" s="133" t="s">
        <v>194</v>
      </c>
      <c r="B52" s="128" t="s">
        <v>14</v>
      </c>
      <c r="C52" s="134">
        <v>0</v>
      </c>
      <c r="D52" s="134">
        <v>27000</v>
      </c>
      <c r="E52" s="134">
        <v>2787</v>
      </c>
      <c r="F52" s="134"/>
      <c r="G52" s="134">
        <f t="shared" ref="G52:G56" si="41">E52/D52*100</f>
        <v>10.322222222222223</v>
      </c>
    </row>
    <row r="53" spans="1:9" x14ac:dyDescent="0.25">
      <c r="A53" s="131">
        <v>81</v>
      </c>
      <c r="B53" s="128" t="s">
        <v>208</v>
      </c>
      <c r="C53" s="129">
        <f>C54</f>
        <v>615170</v>
      </c>
      <c r="D53" s="129">
        <f t="shared" ref="D53:E53" si="42">D54</f>
        <v>2000000</v>
      </c>
      <c r="E53" s="129">
        <f t="shared" si="42"/>
        <v>400000</v>
      </c>
      <c r="F53" s="142">
        <f t="shared" ref="F53:F54" si="43">E53/C53*100</f>
        <v>65.022676658484642</v>
      </c>
      <c r="G53" s="129">
        <f t="shared" si="41"/>
        <v>20</v>
      </c>
    </row>
    <row r="54" spans="1:9" x14ac:dyDescent="0.25">
      <c r="A54" s="132" t="s">
        <v>192</v>
      </c>
      <c r="B54" s="128" t="s">
        <v>4</v>
      </c>
      <c r="C54" s="129">
        <f>C55+C56</f>
        <v>615170</v>
      </c>
      <c r="D54" s="129">
        <f t="shared" ref="D54:E54" si="44">D55+D56</f>
        <v>2000000</v>
      </c>
      <c r="E54" s="129">
        <f t="shared" si="44"/>
        <v>400000</v>
      </c>
      <c r="F54" s="142">
        <f t="shared" si="43"/>
        <v>65.022676658484642</v>
      </c>
      <c r="G54" s="129">
        <f t="shared" si="41"/>
        <v>20</v>
      </c>
    </row>
    <row r="55" spans="1:9" x14ac:dyDescent="0.25">
      <c r="A55" s="133" t="s">
        <v>193</v>
      </c>
      <c r="B55" s="128" t="s">
        <v>5</v>
      </c>
      <c r="C55" s="134">
        <v>0</v>
      </c>
      <c r="D55" s="134">
        <v>0</v>
      </c>
      <c r="E55" s="134">
        <v>0</v>
      </c>
      <c r="F55" s="134"/>
      <c r="G55" s="134"/>
    </row>
    <row r="56" spans="1:9" x14ac:dyDescent="0.25">
      <c r="A56" s="133" t="s">
        <v>194</v>
      </c>
      <c r="B56" s="128" t="s">
        <v>14</v>
      </c>
      <c r="C56" s="134">
        <v>615170</v>
      </c>
      <c r="D56" s="134">
        <v>2000000</v>
      </c>
      <c r="E56" s="134">
        <v>400000</v>
      </c>
      <c r="F56" s="134">
        <f>E56/C56*100</f>
        <v>65.022676658484642</v>
      </c>
      <c r="G56" s="134">
        <f t="shared" si="41"/>
        <v>20</v>
      </c>
    </row>
    <row r="57" spans="1:9" x14ac:dyDescent="0.25">
      <c r="A57" s="127" t="s">
        <v>209</v>
      </c>
      <c r="B57" s="128" t="s">
        <v>210</v>
      </c>
      <c r="C57" s="129">
        <f>C58</f>
        <v>25742</v>
      </c>
      <c r="D57" s="129">
        <f t="shared" ref="D57:E57" si="45">D58</f>
        <v>75560</v>
      </c>
      <c r="E57" s="129">
        <f t="shared" si="45"/>
        <v>25817</v>
      </c>
      <c r="F57" s="142">
        <f t="shared" ref="F57:F60" si="46">E57/C57*100</f>
        <v>100.29135265325149</v>
      </c>
      <c r="G57" s="129">
        <f t="shared" ref="G57:G61" si="47">E57/D57*100</f>
        <v>34.167548967707781</v>
      </c>
    </row>
    <row r="58" spans="1:9" x14ac:dyDescent="0.25">
      <c r="A58" s="130" t="s">
        <v>188</v>
      </c>
      <c r="B58" s="128" t="s">
        <v>189</v>
      </c>
      <c r="C58" s="129">
        <f>C59</f>
        <v>25742</v>
      </c>
      <c r="D58" s="129">
        <f t="shared" ref="D58:E58" si="48">D59</f>
        <v>75560</v>
      </c>
      <c r="E58" s="129">
        <f t="shared" si="48"/>
        <v>25817</v>
      </c>
      <c r="F58" s="142">
        <f t="shared" si="46"/>
        <v>100.29135265325149</v>
      </c>
      <c r="G58" s="129">
        <f t="shared" si="47"/>
        <v>34.167548967707781</v>
      </c>
      <c r="I58" s="136"/>
    </row>
    <row r="59" spans="1:9" x14ac:dyDescent="0.25">
      <c r="A59" s="131" t="s">
        <v>190</v>
      </c>
      <c r="B59" s="128" t="s">
        <v>191</v>
      </c>
      <c r="C59" s="129">
        <f>C60+C63</f>
        <v>25742</v>
      </c>
      <c r="D59" s="129">
        <f t="shared" ref="D59:E59" si="49">D60+D63</f>
        <v>75560</v>
      </c>
      <c r="E59" s="129">
        <f t="shared" si="49"/>
        <v>25817</v>
      </c>
      <c r="F59" s="142">
        <f t="shared" si="46"/>
        <v>100.29135265325149</v>
      </c>
      <c r="G59" s="129">
        <f t="shared" si="47"/>
        <v>34.167548967707781</v>
      </c>
    </row>
    <row r="60" spans="1:9" x14ac:dyDescent="0.25">
      <c r="A60" s="132" t="s">
        <v>192</v>
      </c>
      <c r="B60" s="128" t="s">
        <v>4</v>
      </c>
      <c r="C60" s="129">
        <f>+C61+C62</f>
        <v>25742</v>
      </c>
      <c r="D60" s="129">
        <f t="shared" ref="D60:E60" si="50">+D61+D62</f>
        <v>75560</v>
      </c>
      <c r="E60" s="129">
        <f t="shared" si="50"/>
        <v>23645</v>
      </c>
      <c r="F60" s="142">
        <f t="shared" si="46"/>
        <v>91.853779815088188</v>
      </c>
      <c r="G60" s="129">
        <f t="shared" si="47"/>
        <v>31.29301217575437</v>
      </c>
    </row>
    <row r="61" spans="1:9" x14ac:dyDescent="0.25">
      <c r="A61" s="133" t="s">
        <v>194</v>
      </c>
      <c r="B61" s="128" t="s">
        <v>14</v>
      </c>
      <c r="C61" s="134">
        <v>25742</v>
      </c>
      <c r="D61" s="134">
        <v>75560</v>
      </c>
      <c r="E61" s="134">
        <v>23645</v>
      </c>
      <c r="F61" s="134">
        <f>E61/C61*100</f>
        <v>91.853779815088188</v>
      </c>
      <c r="G61" s="134">
        <f t="shared" si="47"/>
        <v>31.29301217575437</v>
      </c>
    </row>
    <row r="62" spans="1:9" x14ac:dyDescent="0.25">
      <c r="A62" s="133" t="s">
        <v>202</v>
      </c>
      <c r="B62" s="128" t="s">
        <v>130</v>
      </c>
      <c r="C62" s="134">
        <v>0</v>
      </c>
      <c r="D62" s="134">
        <v>0</v>
      </c>
      <c r="E62" s="134">
        <v>0</v>
      </c>
      <c r="F62" s="134"/>
      <c r="G62" s="134"/>
    </row>
    <row r="63" spans="1:9" x14ac:dyDescent="0.25">
      <c r="A63" s="132" t="s">
        <v>203</v>
      </c>
      <c r="B63" s="128" t="s">
        <v>6</v>
      </c>
      <c r="C63" s="129">
        <f>+C64</f>
        <v>0</v>
      </c>
      <c r="D63" s="129">
        <f>+D64</f>
        <v>0</v>
      </c>
      <c r="E63" s="129">
        <f>+E64</f>
        <v>2172</v>
      </c>
      <c r="F63" s="142"/>
      <c r="G63" s="129"/>
    </row>
    <row r="64" spans="1:9" x14ac:dyDescent="0.25">
      <c r="A64" s="133" t="s">
        <v>204</v>
      </c>
      <c r="B64" s="128" t="s">
        <v>198</v>
      </c>
      <c r="C64" s="134">
        <v>0</v>
      </c>
      <c r="D64" s="134">
        <v>0</v>
      </c>
      <c r="E64" s="134">
        <v>2172</v>
      </c>
      <c r="F64" s="134"/>
      <c r="G64" s="134"/>
    </row>
    <row r="65" spans="1:7" x14ac:dyDescent="0.25">
      <c r="A65" s="127" t="s">
        <v>220</v>
      </c>
      <c r="B65" s="128" t="s">
        <v>221</v>
      </c>
      <c r="C65" s="129">
        <f>C66</f>
        <v>3674</v>
      </c>
      <c r="D65" s="129">
        <f t="shared" ref="D65:E65" si="51">D66</f>
        <v>0</v>
      </c>
      <c r="E65" s="129">
        <f t="shared" si="51"/>
        <v>3018</v>
      </c>
      <c r="F65" s="142">
        <f t="shared" ref="F65:F68" si="52">E65/C65*100</f>
        <v>82.144801306477959</v>
      </c>
      <c r="G65" s="129"/>
    </row>
    <row r="66" spans="1:7" x14ac:dyDescent="0.25">
      <c r="A66" s="130" t="s">
        <v>188</v>
      </c>
      <c r="B66" s="128" t="s">
        <v>189</v>
      </c>
      <c r="C66" s="129">
        <f>C67</f>
        <v>3674</v>
      </c>
      <c r="D66" s="129">
        <f t="shared" ref="D66:D67" si="53">D67</f>
        <v>0</v>
      </c>
      <c r="E66" s="129">
        <f t="shared" ref="E66:E67" si="54">E67</f>
        <v>3018</v>
      </c>
      <c r="F66" s="142">
        <f t="shared" si="52"/>
        <v>82.144801306477959</v>
      </c>
      <c r="G66" s="129"/>
    </row>
    <row r="67" spans="1:7" x14ac:dyDescent="0.25">
      <c r="A67" s="131" t="s">
        <v>206</v>
      </c>
      <c r="B67" s="128" t="s">
        <v>207</v>
      </c>
      <c r="C67" s="129">
        <f>C68</f>
        <v>3674</v>
      </c>
      <c r="D67" s="129">
        <f t="shared" si="53"/>
        <v>0</v>
      </c>
      <c r="E67" s="129">
        <f t="shared" si="54"/>
        <v>3018</v>
      </c>
      <c r="F67" s="142">
        <f t="shared" si="52"/>
        <v>82.144801306477959</v>
      </c>
      <c r="G67" s="129"/>
    </row>
    <row r="68" spans="1:7" x14ac:dyDescent="0.25">
      <c r="A68" s="132" t="s">
        <v>192</v>
      </c>
      <c r="B68" s="128" t="s">
        <v>4</v>
      </c>
      <c r="C68" s="129">
        <f>C69+C70</f>
        <v>3674</v>
      </c>
      <c r="D68" s="129">
        <f t="shared" ref="D68:E68" si="55">D69+D70</f>
        <v>0</v>
      </c>
      <c r="E68" s="129">
        <f t="shared" si="55"/>
        <v>3018</v>
      </c>
      <c r="F68" s="142">
        <f t="shared" si="52"/>
        <v>82.144801306477959</v>
      </c>
      <c r="G68" s="129"/>
    </row>
    <row r="69" spans="1:7" x14ac:dyDescent="0.25">
      <c r="A69" s="133" t="s">
        <v>193</v>
      </c>
      <c r="B69" s="128" t="s">
        <v>5</v>
      </c>
      <c r="C69" s="135">
        <v>0</v>
      </c>
      <c r="D69" s="135">
        <v>0</v>
      </c>
      <c r="E69" s="135">
        <v>0</v>
      </c>
      <c r="F69" s="134"/>
      <c r="G69" s="134"/>
    </row>
    <row r="70" spans="1:7" x14ac:dyDescent="0.25">
      <c r="A70" s="133">
        <v>32</v>
      </c>
      <c r="B70" s="128"/>
      <c r="C70" s="134">
        <v>3674</v>
      </c>
      <c r="D70" s="134">
        <v>0</v>
      </c>
      <c r="E70" s="134">
        <v>3018</v>
      </c>
      <c r="F70" s="134">
        <f>E70/C70*100</f>
        <v>82.144801306477959</v>
      </c>
      <c r="G70" s="134"/>
    </row>
    <row r="71" spans="1:7" x14ac:dyDescent="0.25">
      <c r="A71" s="127" t="s">
        <v>211</v>
      </c>
      <c r="B71" s="128" t="s">
        <v>212</v>
      </c>
      <c r="C71" s="129">
        <f>C72</f>
        <v>18925</v>
      </c>
      <c r="D71" s="129">
        <f t="shared" ref="D71:E71" si="56">D72</f>
        <v>0</v>
      </c>
      <c r="E71" s="129">
        <f t="shared" si="56"/>
        <v>0</v>
      </c>
      <c r="F71" s="142">
        <f t="shared" ref="F71:F74" si="57">E71/C71*100</f>
        <v>0</v>
      </c>
      <c r="G71" s="129"/>
    </row>
    <row r="72" spans="1:7" x14ac:dyDescent="0.25">
      <c r="A72" s="130" t="s">
        <v>188</v>
      </c>
      <c r="B72" s="128" t="s">
        <v>189</v>
      </c>
      <c r="C72" s="129">
        <f>C73</f>
        <v>18925</v>
      </c>
      <c r="D72" s="129">
        <f>D73</f>
        <v>0</v>
      </c>
      <c r="E72" s="129">
        <f>E73</f>
        <v>0</v>
      </c>
      <c r="F72" s="142">
        <f t="shared" si="57"/>
        <v>0</v>
      </c>
      <c r="G72" s="129"/>
    </row>
    <row r="73" spans="1:7" x14ac:dyDescent="0.25">
      <c r="A73" s="131">
        <v>563</v>
      </c>
      <c r="B73" s="128" t="s">
        <v>213</v>
      </c>
      <c r="C73" s="129">
        <f>C74</f>
        <v>18925</v>
      </c>
      <c r="D73" s="129">
        <f>D74</f>
        <v>0</v>
      </c>
      <c r="E73" s="129">
        <f>E74</f>
        <v>0</v>
      </c>
      <c r="F73" s="142">
        <f t="shared" si="57"/>
        <v>0</v>
      </c>
      <c r="G73" s="129"/>
    </row>
    <row r="74" spans="1:7" x14ac:dyDescent="0.25">
      <c r="A74" s="132" t="s">
        <v>192</v>
      </c>
      <c r="B74" s="128" t="s">
        <v>4</v>
      </c>
      <c r="C74" s="137">
        <f>+C75+C76</f>
        <v>18925</v>
      </c>
      <c r="D74" s="137">
        <f t="shared" ref="D74:E74" si="58">+D75+D76</f>
        <v>0</v>
      </c>
      <c r="E74" s="137">
        <f t="shared" si="58"/>
        <v>0</v>
      </c>
      <c r="F74" s="142">
        <f t="shared" si="57"/>
        <v>0</v>
      </c>
      <c r="G74" s="137"/>
    </row>
    <row r="75" spans="1:7" x14ac:dyDescent="0.25">
      <c r="A75" s="133" t="s">
        <v>193</v>
      </c>
      <c r="B75" s="138" t="s">
        <v>5</v>
      </c>
      <c r="C75" s="139">
        <v>9004</v>
      </c>
      <c r="D75" s="134">
        <v>0</v>
      </c>
      <c r="E75" s="37">
        <v>0</v>
      </c>
      <c r="F75" s="134">
        <f>E75/C75*100</f>
        <v>0</v>
      </c>
      <c r="G75" s="37"/>
    </row>
    <row r="76" spans="1:7" x14ac:dyDescent="0.25">
      <c r="A76" s="133" t="s">
        <v>194</v>
      </c>
      <c r="B76" s="138" t="s">
        <v>14</v>
      </c>
      <c r="C76" s="139">
        <v>9921</v>
      </c>
      <c r="D76" s="106">
        <v>0</v>
      </c>
      <c r="E76" s="37">
        <v>0</v>
      </c>
      <c r="F76" s="134">
        <f>E76/C76*100</f>
        <v>0</v>
      </c>
      <c r="G76" s="37"/>
    </row>
  </sheetData>
  <mergeCells count="1">
    <mergeCell ref="A3:G3"/>
  </mergeCells>
  <pageMargins left="0.7" right="0.7" top="0.75" bottom="0.75" header="0.3" footer="0.3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Anuša Rešetar</cp:lastModifiedBy>
  <cp:lastPrinted>2023-08-03T07:16:24Z</cp:lastPrinted>
  <dcterms:created xsi:type="dcterms:W3CDTF">2022-08-12T12:51:27Z</dcterms:created>
  <dcterms:modified xsi:type="dcterms:W3CDTF">2023-08-03T07:27:45Z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